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10" tabRatio="696" activeTab="0"/>
  </bookViews>
  <sheets>
    <sheet name="soupis příloh" sheetId="1" r:id="rId1"/>
    <sheet name="Rekapitulace  " sheetId="2" r:id="rId2"/>
    <sheet name="příjmy" sheetId="3" r:id="rId3"/>
    <sheet name="Sumář odborů " sheetId="4" r:id="rId4"/>
    <sheet name="OVS" sheetId="5" r:id="rId5"/>
    <sheet name="sumář PO " sheetId="6" r:id="rId6"/>
    <sheet name="granty, přísp. a dary" sheetId="7" r:id="rId7"/>
    <sheet name="Rekapitulace INV" sheetId="8" r:id="rId8"/>
    <sheet name="Investice" sheetId="9" r:id="rId9"/>
    <sheet name="Opravy" sheetId="10" r:id="rId10"/>
    <sheet name="Příloha č. 1" sheetId="11" r:id="rId11"/>
    <sheet name="Příloha č. 2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8" hidden="1">'Investice'!$A$8:$L$194</definedName>
    <definedName name="_xlnm.Print_Titles" localSheetId="6">'granty, přísp. a dary'!$1:$1</definedName>
    <definedName name="_xlnm.Print_Titles" localSheetId="8">'Investice'!$6:$7</definedName>
    <definedName name="_xlnm.Print_Titles" localSheetId="4">'OVS'!$1:$1</definedName>
    <definedName name="_xlnm.Print_Titles" localSheetId="11">'Příloha č. 2'!$1:$2</definedName>
    <definedName name="_xlnm.Print_Titles" localSheetId="1">'Rekapitulace  '!$1:$1</definedName>
    <definedName name="_xlnm.Print_Area" localSheetId="6">'granty, přísp. a dary'!$A$1:$J$94</definedName>
    <definedName name="_xlnm.Print_Area" localSheetId="8">'Investice'!$A$1:$L$193</definedName>
    <definedName name="_xlnm.Print_Area" localSheetId="9">'Opravy'!$A$1:$L$15</definedName>
    <definedName name="_xlnm.Print_Area" localSheetId="4">'OVS'!$A$1:$G$67</definedName>
    <definedName name="_xlnm.Print_Area" localSheetId="2">'příjmy'!$A$1:$F$61</definedName>
    <definedName name="_xlnm.Print_Area" localSheetId="11">'Příloha č. 2'!$A$1:$N$48</definedName>
    <definedName name="_xlnm.Print_Area" localSheetId="1">'Rekapitulace  '!$A$1:$E$21</definedName>
    <definedName name="_xlnm.Print_Area" localSheetId="7">'Rekapitulace INV'!$A$1:$J$23</definedName>
    <definedName name="_xlnm.Print_Area" localSheetId="0">'soupis příloh'!$A$1:$C$22</definedName>
    <definedName name="_xlnm.Print_Area" localSheetId="3">'Sumář odborů '!$A$1:$C$26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<sst xmlns="http://schemas.openxmlformats.org/spreadsheetml/2006/main" count="1093" uniqueCount="813">
  <si>
    <t>Dostavba stávajícího pavilonu.Celkové náklady projektu 180,36 mil. Kč, dotace 60,12 mil. Kč (40% CZV). Projekt je součástí IPRM Městské parky. Výzva bude vyhlášena v 11/2010. Realizace bude zahájena v 08/2011 a ukončena v 10/2012.</t>
  </si>
  <si>
    <t>Realizace akce, komunikace spojující ul.Zamenhofova s ul.Havlíčkova SP v 03 /2011 dotace až 85%/.</t>
  </si>
  <si>
    <t>Rozvoj výstaviště Flora Olomouc - parkoviště</t>
  </si>
  <si>
    <t>Realizace akce parkoviště na pozemku ČD, SP v 03/2011pokud majetkoprávní odbor dořeší lokalitu se SŽDC do 01/2011 /dotace  až 40%/.</t>
  </si>
  <si>
    <t>Rekonstrukce stávajícího pavilonu. Celkové náklady projektu 67,2 mil. Kč,/dotace 22,4 mil. Kč až 40% CZV/. Výzva bude vyhlášena v 11/2010 s příjmem žádostí do 11/2010. Předpoklad realizace od 08/2011 - 10/2012.</t>
  </si>
  <si>
    <t>ZŠ Hálkova 4 - výstavba počítačové sítě</t>
  </si>
  <si>
    <t>Akce je zařazena do IPRM Atraktivní a konkurenceschopná Olomouc, PD pro realizaci akce je zpracována. Schváleno RMO dne 15.6.2010. Předpoklad realizace 05-07/2011, dotace až 2012.</t>
  </si>
  <si>
    <t>Jižní - Zolova -přechod pro chodce u ZŠ</t>
  </si>
  <si>
    <t>Dolní náměstí - rekonstrukce</t>
  </si>
  <si>
    <t>Zahájení realizace akce částí archeologického výzkumu, který by byl zahájen v předstihu. Realiz. náklady dle DSP + DZS jsou v výši 142 mil. Kč,   předpoklad na archeologický průzkum ve výši 20 mil. Kč. Uvažováno se žádostí o dotaci IPRM cca 50%.</t>
  </si>
  <si>
    <t>Uvedení do souladu s platnou legislativou, vč. kanalizačních stupaček třech N.P., předpokládaný náklad 3,0mil.Kč.</t>
  </si>
  <si>
    <t xml:space="preserve">Veřejné osvětlení  </t>
  </si>
  <si>
    <t>Havarijní stav zařízení - bude předložen materiál do RMO.</t>
  </si>
  <si>
    <t xml:space="preserve">Oprava zdi kolem hřbitova. </t>
  </si>
  <si>
    <t>Realizační náklady dle DZS na dopravní uspořádání komunikace.</t>
  </si>
  <si>
    <t>Kanalizační přípojky - FS II</t>
  </si>
  <si>
    <t>Realizace postupného přepojování městských objektů na kanalizační síť vybudovanou v rámci FS II.</t>
  </si>
  <si>
    <t>Šlechtitelů - chodník</t>
  </si>
  <si>
    <t>Realizace akce, SP vydané v 12/2009. Jedná se o vybudování chodníku n dl. 94 m od vjezdu do bývalého areálu firmy Sempra po odbočku k penzionu u Sempry. Součástí akce je úprava šířky komunikace a doplnění VO.</t>
  </si>
  <si>
    <t xml:space="preserve">Hálkova 20 - parkoviště </t>
  </si>
  <si>
    <t>OSP</t>
  </si>
  <si>
    <t>Zpracování PD včetně realizace akce pro cca 10 parkovacích míst včetně vyhrazeného stání pro zdr. handicapované a další pro návštěvníky pracoviště města.</t>
  </si>
  <si>
    <t>OI,KMČ</t>
  </si>
  <si>
    <t>Vybudování horské vpusti při vtoku do zatrubněné části toku RMO dne 16.8.2010 bod.č.29.MČ Droždín.</t>
  </si>
  <si>
    <t>Dětská hřiště</t>
  </si>
  <si>
    <t>Realizace vytipovaných 9 - 10 lokalit DH vč. PD.</t>
  </si>
  <si>
    <t>Schválený rozpočet                            na rok 2011                  v tis. Kč</t>
  </si>
  <si>
    <t>Schválený plán investic OKR - projekty</t>
  </si>
  <si>
    <t>výkon státní správy 74.125 tis. Kč; školství 14.273 tis. Kč; 17.744 tis. Kč Knihovna města Olomouce</t>
  </si>
  <si>
    <t xml:space="preserve">převody z vlastních fondů hosp. činnosti </t>
  </si>
  <si>
    <t>přísp. města na obnovu památek v rámci státní dotace                                                                                     z Programu regenerace MPR a MPZ</t>
  </si>
  <si>
    <t xml:space="preserve">zpřístupnění kostelů v turistické sezóně </t>
  </si>
  <si>
    <t>Prague international marathon - olomoucký 1/2 maratón</t>
  </si>
  <si>
    <t>nespecifikované akce dle rozhodnutí RMO</t>
  </si>
  <si>
    <t xml:space="preserve">využití volného času PO </t>
  </si>
  <si>
    <t>Charita Olomouc - ordinace pro bezdomovce</t>
  </si>
  <si>
    <t>správa a provoz pítka - Park Malého prince</t>
  </si>
  <si>
    <t>str. 4 - 5</t>
  </si>
  <si>
    <t>str. 6</t>
  </si>
  <si>
    <t>str. 7 - 8</t>
  </si>
  <si>
    <t xml:space="preserve">org. </t>
  </si>
  <si>
    <t>pol.</t>
  </si>
  <si>
    <t>Název stavby</t>
  </si>
  <si>
    <t>Model dopravy města Olomouce</t>
  </si>
  <si>
    <t>Pravidelná roční aktualizace modelu na základě uzavřené smlouvy. Model dopravy je důležitým podkladem pro prognózu dopravního zatížení komunikační sítě města.</t>
  </si>
  <si>
    <t>Pořízení nového územního plánu</t>
  </si>
  <si>
    <t>Pořízení změn ÚPnSÚ</t>
  </si>
  <si>
    <t>Náklady na  dokončení změny XXII (Mošnerova) a dále na dokončení souboru změn XXIII (žádosti o změnu za rok 2009).</t>
  </si>
  <si>
    <t>Studie silniční sítě</t>
  </si>
  <si>
    <t>Pořízení změn reg. plánu MPR</t>
  </si>
  <si>
    <t>Náklady na pořízení souboru změn č.  VII regulačního plánu MPR (pořízení schváleno ZMO).</t>
  </si>
  <si>
    <t>Freestylová hala</t>
  </si>
  <si>
    <t>Doplnění Generelu odvodnění pro město Olomouc I. etapa</t>
  </si>
  <si>
    <t>Investice OEP 2011 - příloha č.2</t>
  </si>
  <si>
    <t>Schválený rozpočet k 1.1.2011 v tis. Kč</t>
  </si>
  <si>
    <t>zůstatek</t>
  </si>
  <si>
    <t xml:space="preserve">změna k </t>
  </si>
  <si>
    <t>C - ostatní nákup dlouhodobého nehmotného majetku - realizuje odbor evropských projektů</t>
  </si>
  <si>
    <t>Tramvajová trať</t>
  </si>
  <si>
    <t>Podána žádost o dotaci ze Švýcarských fondů. Náklady na zpracování studie proveditelnosti, dopracování žádosti</t>
  </si>
  <si>
    <t>VFO-Rekonstrukce stávajícího pavilonu A</t>
  </si>
  <si>
    <t>VFO-Výstavba pavilonu A1</t>
  </si>
  <si>
    <t>VFO-Příjezdová komunikace</t>
  </si>
  <si>
    <t>VFO-Pozemní parkoviště</t>
  </si>
  <si>
    <t>WC v Čechových sadech</t>
  </si>
  <si>
    <t>Lávka přes Mlýnský potok</t>
  </si>
  <si>
    <t>Projekt je součásti IPRM Městské parky, PD zpracována, SP vydáno. Předpoklad realizace v roce 2011. Náklady na zpracování povinných příloh žádosti (marketing. analýza, popis proveditelnosti, FEA, apod)</t>
  </si>
  <si>
    <t>Jednotný systém značení prohlídkových tras</t>
  </si>
  <si>
    <t>Dětské hřiště - Michalské stromořadí</t>
  </si>
  <si>
    <t>Dolní náměstí-stavební úpravy</t>
  </si>
  <si>
    <t>Projekt je součástí IPRM Atraktivní a konkurenceschopná Olomouc, Předpoklad vyhl. výzvy 03/2011. DSP +SP do konce roku 2010, Náklady na zpracování povinných příloh žádosti (marketing. analýza, popis proveditelnosti, FEA, apod)</t>
  </si>
  <si>
    <t>Ulice 8. května-stavební úpravy komunikace</t>
  </si>
  <si>
    <t>Křivá ulice náměstíčko</t>
  </si>
  <si>
    <t>Projekt je součástí IPRM Atraktivní a konkurenceschopná Olomouc, Předpoklad vyhl. výzvy 03/2011. DSP +SP vydáno, Náklady na zpracování povinných příloh žádosti (marketing. analýza, popis proveditelnosti, FEA, apod)</t>
  </si>
  <si>
    <t>500 tis.na nákup fakturačních vodoměrů v provozu OI</t>
  </si>
  <si>
    <t>Celkem A+B+C+D+E+F+G+H</t>
  </si>
  <si>
    <t>Z toho EIB 1.tranše</t>
  </si>
  <si>
    <r>
      <t>Zahájeno v r. 2010 - RMO 29.6.2010</t>
    </r>
    <r>
      <rPr>
        <sz val="12"/>
        <rFont val="Times New Roman"/>
        <family val="1"/>
      </rPr>
      <t xml:space="preserve"> financování v r. 2011,16,42 MmOl,13957000 ERDF,821000 Státní rozpočet. </t>
    </r>
    <r>
      <rPr>
        <b/>
        <sz val="12"/>
        <rFont val="Times New Roman"/>
        <family val="1"/>
      </rPr>
      <t>Realizuje ZOO</t>
    </r>
  </si>
  <si>
    <r>
      <t xml:space="preserve">Zahájeno v roce 2010 </t>
    </r>
    <r>
      <rPr>
        <b/>
        <sz val="12"/>
        <rFont val="Times New Roman"/>
        <family val="1"/>
      </rPr>
      <t>RMO 27.7.2010</t>
    </r>
    <r>
      <rPr>
        <sz val="12"/>
        <rFont val="Times New Roman"/>
        <family val="1"/>
      </rPr>
      <t xml:space="preserve"> - 3mil.Kč Ol. Kraj v r. 2010, 3mil.Kč MmOl v r. 2011,zbýv.část ZOO. </t>
    </r>
    <r>
      <rPr>
        <b/>
        <sz val="12"/>
        <rFont val="Times New Roman"/>
        <family val="1"/>
      </rPr>
      <t>Realizuje ZOO</t>
    </r>
  </si>
  <si>
    <r>
      <t xml:space="preserve">Celkové náklady projektu 2,66 mil. Kč (způsobilé výdaje 2,5 mil. Kč), dotace 2,26mil. Kč (85% CZV). Projekt v realizaci - zkušební provoz průvodce. Ukončení projektu v 06/2011. Dotace bude proplacena ve 3.Q 2011. </t>
    </r>
    <r>
      <rPr>
        <b/>
        <sz val="12"/>
        <rFont val="Times New Roman"/>
        <family val="1"/>
      </rPr>
      <t>Realizuje OVVI</t>
    </r>
  </si>
  <si>
    <r>
      <t>Celkové náklady projektu 1,1 mil. Kč, dotace 0,9 mil. Kč. Termín realizace bude upřesněn v nové žádosti o dotaci (předpoklad 2011-2012). Dotace v roce 2011 ve výši 200 tis.</t>
    </r>
    <r>
      <rPr>
        <b/>
        <sz val="12"/>
        <rFont val="Times New Roman"/>
        <family val="1"/>
      </rPr>
      <t xml:space="preserve"> Realizuje  odbor ochrany.</t>
    </r>
  </si>
  <si>
    <t xml:space="preserve">Celkem  A -F </t>
  </si>
  <si>
    <r>
      <t xml:space="preserve">Celkové náklady projektu 3,86 mil. Kč, dotace 2,89 mil. Kč (75% CZV). Žádost podána v 06/2010 do OPŽP. Vydán akceptační list. VŘ plánováno na 10/2010 a realizace od 11/2010 do 12/2013. Zbylá část dotace ve výši 0,49 mil. Kč bude proplacena v roce 2014. </t>
    </r>
    <r>
      <rPr>
        <b/>
        <sz val="12"/>
        <rFont val="Times New Roman"/>
        <family val="1"/>
      </rPr>
      <t>Realizuje OŽP</t>
    </r>
  </si>
  <si>
    <t>Projekt je součástí IPRM Atraktivní a konkurenceschopná Olomouc, Předpoklad vyhl. výzvy na začátku roku 2011. Realizace stavby by mohla být zahájena již v roce 2011. Náklady na zpracování povinných příloh žádosti (marketing. analýza, popis proveditelnosti, FEA, apod.).</t>
  </si>
  <si>
    <t>Náklady na zpracování žádosti vč. povinných příloh (studie proveditelnosti, FEA, apod.).</t>
  </si>
  <si>
    <t>pol. 8115 - změna stavu krátkodobých prostředků na bank. účtech</t>
  </si>
  <si>
    <t>Fond rozvoje bydlení</t>
  </si>
  <si>
    <t>Náklady celkem MmOl</t>
  </si>
  <si>
    <t>Cizí zdroje</t>
  </si>
  <si>
    <t>Rozdíl - vlastní prostředky</t>
  </si>
  <si>
    <t xml:space="preserve">Investice  MmOl         </t>
  </si>
  <si>
    <t>A</t>
  </si>
  <si>
    <t>B</t>
  </si>
  <si>
    <t>C</t>
  </si>
  <si>
    <t>D</t>
  </si>
  <si>
    <t>E</t>
  </si>
  <si>
    <t>F</t>
  </si>
  <si>
    <t>Oprava povodňových škod  na lesní cestě „K Malé propusti“</t>
  </si>
  <si>
    <t>lesy OL</t>
  </si>
  <si>
    <t>Podzemní parkoviště - přednádražní prostor</t>
  </si>
  <si>
    <t>Slavonín,Nemilany zafoukání kanalizace</t>
  </si>
  <si>
    <t>Chválkovice hřbitov</t>
  </si>
  <si>
    <t>Knihovna Olomouc - oprava střechy</t>
  </si>
  <si>
    <t>Obnova zeleně ústředního hřbitova v Olomouci</t>
  </si>
  <si>
    <r>
      <t xml:space="preserve">Oprava stavby, která je součástí hradeb města Olomouce a části zábradlí, vazba na dotovanou akci UP - Parkánové zahrady dotované EU, RMO dne 1.6.2010. Z toho cca 0,2 tis.Kč na doplatek PD. Zbytek za ÚP. </t>
    </r>
    <r>
      <rPr>
        <b/>
        <sz val="10"/>
        <rFont val="Arial"/>
        <family val="2"/>
      </rPr>
      <t>Realizuje OI.</t>
    </r>
  </si>
  <si>
    <r>
      <t xml:space="preserve">Těsnění a odvod průniků vody. Odhad nákladů, příspěvek KÚOK  68/342. </t>
    </r>
    <r>
      <rPr>
        <b/>
        <sz val="10"/>
        <rFont val="Arial"/>
        <family val="2"/>
      </rPr>
      <t>Realizuje OI.</t>
    </r>
  </si>
  <si>
    <r>
      <t xml:space="preserve">Podmínka kolaudace, VŘ na celek, zbytek realizován v následujících letech. </t>
    </r>
    <r>
      <rPr>
        <b/>
        <sz val="10"/>
        <rFont val="Arial"/>
        <family val="2"/>
      </rPr>
      <t>Realizuje OI.</t>
    </r>
  </si>
  <si>
    <t>Část B</t>
  </si>
  <si>
    <t>Část B příloha č.1</t>
  </si>
  <si>
    <t>Akce zařazena do IPRM Atraktivní a konkurenceschopná Olomouc, zahájení PD pro realizaci akce, je zpracována studie,vybudování dvou dalších oddělení a prostor pro hyperaktivní děti.</t>
  </si>
  <si>
    <t>MŠ Mozartova 22 - rekonstrukce soc. zařízení</t>
  </si>
  <si>
    <t xml:space="preserve">Rekonstrukce soc. zařízení, které je na počet dětí nedostačující, je nutné nové dispoziční řešení dle požadavku KHS. </t>
  </si>
  <si>
    <t>Dětské centrum Husitská 19 - rekonstrukce střechy</t>
  </si>
  <si>
    <t>Objekt ve vlastnictví města od roku 2007, střecha v havarijním stavu.</t>
  </si>
  <si>
    <t>MŠ Jílová - zprovoznění oddělení II. Etapa</t>
  </si>
  <si>
    <t>Zpracování PD na zprovoznění dalšího oddělení vč. vybavení interiéru, vzhledem ke vzrůstající porodnosti.</t>
  </si>
  <si>
    <t>Jesenická - rekonstrukce propustku</t>
  </si>
  <si>
    <t>OD</t>
  </si>
  <si>
    <t>PD na zkapacitnění průměru propustku. Přívalové deště, které jdou mimo propustek způsobují škody na majetku v části  Droždín.</t>
  </si>
  <si>
    <t xml:space="preserve">Neředínská, U Dvora, Letců - rek. komunikace a inž. sítí </t>
  </si>
  <si>
    <t>Úhrada za PD provedení změny stavby před dokončením  - požadavek SÚ ve vazbě na řešení vjezdu k nemovitosti.</t>
  </si>
  <si>
    <t>Obnova mobiliáře a cestní sítě  v olomouckých historických sadech- Smetanovy sady</t>
  </si>
  <si>
    <t>Dokončení tzv. Rudolfovy aleje. Náklad na zpracování DZS akce, která má být realizována v roce 2012.RMO dne 4.10.2010.</t>
  </si>
  <si>
    <t>Jižní - Zolova - přechod pro chodce u ZŠ</t>
  </si>
  <si>
    <t>Aktualizace PD pro rekonstrukci zatrubněné části Nemilanky pod budoucím přechodem a rozšíření PD o křižovatku s ul.Arbesova. Jednání na KÚOK dne 8.10.2010.</t>
  </si>
  <si>
    <t>Plavecký stadion - rekonstrukce podhledu a osvětlení haly PSO</t>
  </si>
  <si>
    <t>Olterm</t>
  </si>
  <si>
    <t>Zimní stadion</t>
  </si>
  <si>
    <t>Náklad na zahájení zpracování PD, dle varianty, kterou teprve schválí RMO, ten bude znám po VŘ.</t>
  </si>
  <si>
    <t>Tramvajová trať  II.etapa - Nové Sady - Povel</t>
  </si>
  <si>
    <t>Odhad nákladů na zahájení zpracování PD /DUR/, ten bude znám po VŘ.</t>
  </si>
  <si>
    <t>Mezisoučet C</t>
  </si>
  <si>
    <t>Mezisoučet A-C</t>
  </si>
  <si>
    <t>Realizace akcí, předběžně zařazené do plánu na rok 2011</t>
  </si>
  <si>
    <t>4790</t>
  </si>
  <si>
    <t>ZŠ Stupkova - energetická opatření</t>
  </si>
  <si>
    <t>Zateplení objektu. Pro projekt bylo vydáno Rozhodnutí a Registrační list akce. Celkové náklady projektu 44,2 mil. Kč, dotace 20,5 mil. Kč (46,4 % z CV). Z toho 30 tis. provozní náklad na pamětní desku.</t>
  </si>
  <si>
    <t>4791</t>
  </si>
  <si>
    <t xml:space="preserve"> MŠ Hermannova  - energetická opatření</t>
  </si>
  <si>
    <t>4991</t>
  </si>
  <si>
    <t>ZŠ Heyrovského  - energetická opatření</t>
  </si>
  <si>
    <t>Zateplení objektu. Pro projekt bylo vydáno Rozhodnutí a Registrační list akce. Celkové náklady projektu 37,8 mil. Kč, dotace 14,9 mil. Kč (39,5 % z CV). Z toho 30 tis. provozní náklad na pamětní desku.</t>
  </si>
  <si>
    <t>4984</t>
  </si>
  <si>
    <t xml:space="preserve"> MŠ Bieblova  - energetická opatření</t>
  </si>
  <si>
    <t xml:space="preserve">Zateplení objektu. Pro projekt bylo vydáno Rozhodnutí a Registrační list akce. Celkové náklady projektu 5,4 mil. Kč, dotace 2,3 mil.Kč (43,4 % z CV). </t>
  </si>
  <si>
    <t>ZŠ Nedvědova - energetická opatření</t>
  </si>
  <si>
    <t>MŠ Jílová - energetická opatření</t>
  </si>
  <si>
    <t>Podána žádost o dotaci 08/2010. Celkové náklady projektu 7,4 mil. Kč, dotace 4,2 mil. Kč (57,7 % z CV). Rozhodnutí ministra o poskytnutí podpory bude účinné 1 rok ode dne podpisu ministrem. Akce musí být vyúčtována do konce roku 2012.</t>
  </si>
  <si>
    <t>ZŠ Rožňavská - energetická opatření</t>
  </si>
  <si>
    <t xml:space="preserve">Projeková dokumentace OEP </t>
  </si>
  <si>
    <t>viz.příloha č. 2</t>
  </si>
  <si>
    <t>Decentralizace TUV</t>
  </si>
  <si>
    <t>Celkový požadavek na investice (včetně SMOL, SMV, a. s., SNO, a. s.)</t>
  </si>
  <si>
    <t>Chybějící zdroje na investice</t>
  </si>
  <si>
    <t>Lesy města Olomouce, a. s. 3.888 tis. Kč</t>
  </si>
  <si>
    <t>v tom doplněny opravy 4 850 tis. Kč</t>
  </si>
  <si>
    <t>v tom doplněny opravy 4 680 tis. Kč</t>
  </si>
  <si>
    <t>celkem doplněny opravy v částce 12 530 tis. Kč</t>
  </si>
  <si>
    <t>v tom doplněny opravy 3 000 tis. Kč</t>
  </si>
  <si>
    <t>Schválený rozpočet                               rok 2011</t>
  </si>
  <si>
    <t xml:space="preserve">Upravený rozpočet                                      k 3.11.2009                                     </t>
  </si>
  <si>
    <t>Čerpání                         k 31.10.2009</t>
  </si>
  <si>
    <t>Požadavek                                   na r. 2009</t>
  </si>
  <si>
    <t>skládka materiálu</t>
  </si>
  <si>
    <t>org. 10563</t>
  </si>
  <si>
    <t>podzemní parkoviště</t>
  </si>
  <si>
    <t>org. 10564</t>
  </si>
  <si>
    <t>pasport MK</t>
  </si>
  <si>
    <t>org. 10565</t>
  </si>
  <si>
    <t>rozkopávky MK</t>
  </si>
  <si>
    <t>org. 10566</t>
  </si>
  <si>
    <t>výběr parkovného</t>
  </si>
  <si>
    <t>org. 10561</t>
  </si>
  <si>
    <t>DPMO, a. s.</t>
  </si>
  <si>
    <t>dopravní obslužnost</t>
  </si>
  <si>
    <t>org. 2671</t>
  </si>
  <si>
    <t xml:space="preserve">Veolia </t>
  </si>
  <si>
    <t>org. 2672</t>
  </si>
  <si>
    <t xml:space="preserve">Transport </t>
  </si>
  <si>
    <t>Morava, a. s.</t>
  </si>
  <si>
    <t>ostatní</t>
  </si>
  <si>
    <t>dotace tisku jízd. řádů</t>
  </si>
  <si>
    <t>org. 2673 (DPMO, Veolia Transport Morava, ČD)</t>
  </si>
  <si>
    <t>smluvní jízdné</t>
  </si>
  <si>
    <t>org. 2674 (DPMO, Veolia Transport Morava, ČD)</t>
  </si>
  <si>
    <t>objížďky, změny jízdních řádů</t>
  </si>
  <si>
    <t>org. 2675 (DPMO, Veolia Transport Morava, ČD)</t>
  </si>
  <si>
    <t>veřejné osvětlení a SSZ</t>
  </si>
  <si>
    <t>org. 10567</t>
  </si>
  <si>
    <t>přijaté nekapitálové příspěvky a náhrady</t>
  </si>
  <si>
    <t>platby Vojenské policie ČR za dopravu pracovníků MHD</t>
  </si>
  <si>
    <t>tržby IDOS od obcí a obchodních center dle smluv</t>
  </si>
  <si>
    <t>např. vratky přeplatků záloh z minulých let za energie, náhradní výsadby apod.</t>
  </si>
  <si>
    <t xml:space="preserve">výnosy soudních řízení </t>
  </si>
  <si>
    <t>ostatní nedaňové příjmy j. n.</t>
  </si>
  <si>
    <t>poplatek z ubytovací kapacity</t>
  </si>
  <si>
    <t>poplatek za provozovaný výherní hrací přístroj</t>
  </si>
  <si>
    <t>org. 5</t>
  </si>
  <si>
    <t>Olterm &amp; TD, a. s. - opravy Plaveckého stadionu</t>
  </si>
  <si>
    <t>org. 6</t>
  </si>
  <si>
    <t>Olterm &amp; TD, a. s. - správa a provoz Plaveckého stadionu</t>
  </si>
  <si>
    <t>org. 7</t>
  </si>
  <si>
    <t>RS ČSTV - vyhlašování sportovců</t>
  </si>
  <si>
    <t>volejbal žen SK UP</t>
  </si>
  <si>
    <t>Atletický klub Ol.</t>
  </si>
  <si>
    <t>házená žen - Zora</t>
  </si>
  <si>
    <t>Rok s pohybem na kurzy lyžov.a snowboard.pro MŠ, ZŠ,spec.školy</t>
  </si>
  <si>
    <t>významné sportovní akce</t>
  </si>
  <si>
    <t xml:space="preserve">HC mládež Olomouc </t>
  </si>
  <si>
    <t>veřejná podpora v oblasti sportu a tělovýchovy (granty)</t>
  </si>
  <si>
    <t>nespecifikované akce dle rozhodnutí RmO</t>
  </si>
  <si>
    <t>Sokol Slavonín - oprava areálu po povodni /50% podíl majetku MMOl/</t>
  </si>
  <si>
    <t>částečná úhrada mezd správce veřejnosti hřiště TJ Sokol Slavonín</t>
  </si>
  <si>
    <t>služebné pro Aquapark Olomouc, a.s.</t>
  </si>
  <si>
    <r>
      <t xml:space="preserve">PŘÍJMY CELKEM                                                  </t>
    </r>
    <r>
      <rPr>
        <b/>
        <i/>
        <sz val="8"/>
        <rFont val="Arial CE"/>
        <family val="2"/>
      </rPr>
      <t xml:space="preserve"> tř. 1+2+3+4</t>
    </r>
  </si>
  <si>
    <t>20 mil. Kč ČS, a. s.; 35 mil. Kč KB, a. s.; 11 765 tis. Kč MOVO, a. s.;                                         2 436  tis. Kč SFŽP ČR  Fond soudr. ISPA; 25 mil. Kč Kommunalkredit                 Austria AG</t>
  </si>
  <si>
    <t>Paragraf</t>
  </si>
  <si>
    <t>Položka</t>
  </si>
  <si>
    <t>Číslo prvku</t>
  </si>
  <si>
    <t>Změna</t>
  </si>
  <si>
    <t xml:space="preserve"> </t>
  </si>
  <si>
    <t>Celkem</t>
  </si>
  <si>
    <t>ZOO Olomouc</t>
  </si>
  <si>
    <t>3741-5331-1077</t>
  </si>
  <si>
    <t>Moravské divadlo</t>
  </si>
  <si>
    <t>3311-5331-1150</t>
  </si>
  <si>
    <t>Divadlo hudby</t>
  </si>
  <si>
    <t>3311-5331-1160</t>
  </si>
  <si>
    <t>41 - majetkoprávní odbor</t>
  </si>
  <si>
    <t>org. 251</t>
  </si>
  <si>
    <t>Odbor</t>
  </si>
  <si>
    <t>07 - odbor dopravy</t>
  </si>
  <si>
    <t>19 - odbor správy</t>
  </si>
  <si>
    <t>40 - odbor životního prostředí</t>
  </si>
  <si>
    <t>42 - odbor ochrany</t>
  </si>
  <si>
    <t>§</t>
  </si>
  <si>
    <t>Pol.</t>
  </si>
  <si>
    <t>Organizace</t>
  </si>
  <si>
    <t>Služby</t>
  </si>
  <si>
    <t>pokuty stavební odbor</t>
  </si>
  <si>
    <t xml:space="preserve">pokuty Městská policie </t>
  </si>
  <si>
    <t xml:space="preserve">Poznámka </t>
  </si>
  <si>
    <t>org. 356</t>
  </si>
  <si>
    <t xml:space="preserve">org. 10562  </t>
  </si>
  <si>
    <t>údržba povodňové mříže na Nemilance</t>
  </si>
  <si>
    <t xml:space="preserve">org. 10563 </t>
  </si>
  <si>
    <t>údržba odvodňovacího koryta Povelská</t>
  </si>
  <si>
    <t xml:space="preserve">org. 10564  </t>
  </si>
  <si>
    <t>Celkem odbor majetkoprávní</t>
  </si>
  <si>
    <t xml:space="preserve">org. 1056: protipovodňová opatření - údržba koryta Nemilanka       </t>
  </si>
  <si>
    <t xml:space="preserve">  </t>
  </si>
  <si>
    <t>správní poplatky - VHP</t>
  </si>
  <si>
    <t>správní poplatky</t>
  </si>
  <si>
    <t xml:space="preserve">občanské průkazy)                                                  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</si>
  <si>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</si>
  <si>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</si>
  <si>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</si>
  <si>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</si>
  <si>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</si>
  <si>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>Noclehárna</t>
  </si>
  <si>
    <t>Celkem tř. 4 - PŘIJATÉ DOTACE</t>
  </si>
  <si>
    <t>PŘÍJMY CELKEM</t>
  </si>
  <si>
    <t>str. 1</t>
  </si>
  <si>
    <t>Celkem objednávky veř. služeb dle odborů</t>
  </si>
  <si>
    <t>TSMO, a. s. celkem</t>
  </si>
  <si>
    <t>Dopravní obslužnost celkem</t>
  </si>
  <si>
    <t xml:space="preserve">z toho: DPMO, a. s. </t>
  </si>
  <si>
    <t xml:space="preserve">           Veolia Transport Morava, a. s.</t>
  </si>
  <si>
    <t xml:space="preserve">           ostatní</t>
  </si>
  <si>
    <t>Nákup a zprovoznění vyvolávacího zařízení pro návštěvníky kontaktního centra odboru sociální pomoci v přízemí budovy Hálkova 20.</t>
  </si>
  <si>
    <t>Rozšíření odděleného sběru BRKO v Olomouci</t>
  </si>
  <si>
    <t xml:space="preserve">Mezisoučet E </t>
  </si>
  <si>
    <t>Mezisoučet A - E</t>
  </si>
  <si>
    <t>Příspěvky a platby města jiným subjektům</t>
  </si>
  <si>
    <t>DIL Czech Leasing</t>
  </si>
  <si>
    <t>Splátka kupní ceny vodovodu a kanalizace Holice - Příkopy, dle uzavřené smlouvy ze dne 19.10.2006.</t>
  </si>
  <si>
    <t>Mezisoučet</t>
  </si>
  <si>
    <t xml:space="preserve">Mezisoučet A - F </t>
  </si>
  <si>
    <t>Investice SNO, a.s. z nájemného  vč. DPH</t>
  </si>
  <si>
    <t>I.P.Pavlova 62 - komplexní zateplení objektu</t>
  </si>
  <si>
    <t>Bude provedena výměna výplně otvorů hydroizolace balkonů, zateplení fasády a související práce. Jedná se o objekt, na kterém je umístěn vodojem. Realizace celé akce s doplatkem v roce 2012.</t>
  </si>
  <si>
    <t>Pol.vězňů 4 - komplexní zateplení objektu</t>
  </si>
  <si>
    <t>mezisoučet</t>
  </si>
  <si>
    <t>Investice MOVO, a.s. z nájemného a z úvěru vč. DPH</t>
  </si>
  <si>
    <t>Projektová dokumentace</t>
  </si>
  <si>
    <t>Bude specifikováno MOVO a.s.</t>
  </si>
  <si>
    <t>Odlehčovací komora OK2D</t>
  </si>
  <si>
    <t>Přeložka sběrače C</t>
  </si>
  <si>
    <t>Mezisoučet H</t>
  </si>
  <si>
    <t>ČÁST  B:</t>
  </si>
  <si>
    <t>správa, provoz a údržba Arionovy kašny</t>
  </si>
  <si>
    <t>údržba a provozování památek</t>
  </si>
  <si>
    <t>SNO, a. s.</t>
  </si>
  <si>
    <t>obstarávání správy nemovitostí</t>
  </si>
  <si>
    <t>org. 1670</t>
  </si>
  <si>
    <t>provozování fontány a pítek v přednádražním prostoru</t>
  </si>
  <si>
    <t>údržba vod. ploch - rybník Tabulák + kašna Jalta</t>
  </si>
  <si>
    <t>neinvestiční přijaté transfery od obcí</t>
  </si>
  <si>
    <t>Hřbitovy města Olomouce</t>
  </si>
  <si>
    <t>3632-5331-1650</t>
  </si>
  <si>
    <t>CELKEM přísp. organizace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</si>
  <si>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</si>
  <si>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</si>
  <si>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</si>
  <si>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</si>
  <si>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</si>
  <si>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</si>
  <si>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08 - odbor agendy řidičů a motor. vozidel</t>
  </si>
  <si>
    <t>10 - stavební odbor</t>
  </si>
  <si>
    <t>11 - odbor vn. vztahů a informací</t>
  </si>
  <si>
    <t>13 - odbor informatiky</t>
  </si>
  <si>
    <t xml:space="preserve">14 - odbor školství              </t>
  </si>
  <si>
    <t xml:space="preserve">org. 1056 - 25 tis. Památník bojovníků za svobodu a demokracii,                              </t>
  </si>
  <si>
    <t>319 tis. Michalské schody</t>
  </si>
  <si>
    <t xml:space="preserve">na ul. Zolova, údržba koryta Adamovka v kat. území Droždín -  </t>
  </si>
  <si>
    <t>Účel</t>
  </si>
  <si>
    <t>Schválený rozpočet                                  na rok 2009</t>
  </si>
  <si>
    <t>Upravený rozpočet                                        k 3. 11. 2009</t>
  </si>
  <si>
    <t xml:space="preserve">Požadavek                        na r. 2010 </t>
  </si>
  <si>
    <t>RMO                 I. čtení</t>
  </si>
  <si>
    <t>Poznámka</t>
  </si>
  <si>
    <t>01-kancelář primátora</t>
  </si>
  <si>
    <t>věcné dary</t>
  </si>
  <si>
    <t>příjmy z úhrad dobývacího prostoru</t>
  </si>
  <si>
    <t>splátky půjčených prostředků od obyvatelstva</t>
  </si>
  <si>
    <t>Celkem tř. 2 - NEDAŇOVÉ PŘÍJMY</t>
  </si>
  <si>
    <t>Výkup stavby ČD - kolej, kterou je potřeba likvidovat při vybudování sběrného parkoviště na ul.Zamenhofova - Poupětova. Nutno uhradit do 03/2011 ve vazbě na žádost o dotace na dostavbu pavilonu A, vč.budovy skladu s rampou, váha.</t>
  </si>
  <si>
    <t>Výkup pozemku vč.budovy</t>
  </si>
  <si>
    <t>Tramvajová trať I.etapa -Tržnice-Nové Sady</t>
  </si>
  <si>
    <t>Odstranění staveb. Doplatek za směnu pozemku.</t>
  </si>
  <si>
    <t>Sanace pozemků. Doplatek za směnu pozemku.</t>
  </si>
  <si>
    <t>Rozdíl kupní ceny při směně pozemků.</t>
  </si>
  <si>
    <t>Výměna 6 ks parkovacích automatů</t>
  </si>
  <si>
    <t>MPO</t>
  </si>
  <si>
    <t>Cross - rozpočtový program OI</t>
  </si>
  <si>
    <t>Rozpočtový program na kontrolu dodatečných prací, databáze obsahuje jednotkové ceny stavebních prací vč. kalkulačních rozborů,  5 licencí + databáze na r. 2011.</t>
  </si>
  <si>
    <t>Nákup hudebních nástrojů</t>
  </si>
  <si>
    <t>MFO</t>
  </si>
  <si>
    <t>MFO uhradí 1 mil.kč z vlastních zdrojů
Vedle dechových a bicích nástrojů se nachází v havarijním stavu také některé klávesové nástroje, které se v posledních letech často používají. Realizuje EO.</t>
  </si>
  <si>
    <t>OO</t>
  </si>
  <si>
    <t>Kopírka</t>
  </si>
  <si>
    <t>Stavební odbor</t>
  </si>
  <si>
    <t>Nákup nové kopírky náhradou za kopírku Minolta EP 1052 pro oddělení st. správy na úseku pozemních komunikací, kopírka s černobílým tiskem, tisk A4, A3, scaner, síťová karta, oboustranný tisk.</t>
  </si>
  <si>
    <t xml:space="preserve">Rozhlasová ústředna </t>
  </si>
  <si>
    <t>OVVI</t>
  </si>
  <si>
    <t>Modernizace varovného informačního systému - náhrada stávajících rotačních sirén elektronickými sirénami ESP 1500W v městských částech Sv.Kopeček a Nedvězí.</t>
  </si>
  <si>
    <t>SK Sigma - kapitálový podíl</t>
  </si>
  <si>
    <t xml:space="preserve">Hálkova 20 - vyvolávací zařízení </t>
  </si>
  <si>
    <t>OSS</t>
  </si>
  <si>
    <t>krátkodobé přijaté půjčené prostředky</t>
  </si>
  <si>
    <t xml:space="preserve">Domov pro ženy a matky s dětmi                                                            </t>
  </si>
  <si>
    <t>tržba za kopírování na veřejné kopírce na Hynaisově ulici</t>
  </si>
  <si>
    <t xml:space="preserve">platby občanů za používání internetu </t>
  </si>
  <si>
    <t>příspěvek v oblasti cestovního ruchu</t>
  </si>
  <si>
    <t>TSMO, a. s.</t>
  </si>
  <si>
    <t>zimní údržba komunikací</t>
  </si>
  <si>
    <t>org. 105621</t>
  </si>
  <si>
    <t>opravy a údržba komunikací</t>
  </si>
  <si>
    <t>org. 10562</t>
  </si>
  <si>
    <t>mandátní smlouva</t>
  </si>
  <si>
    <t>org. 10569</t>
  </si>
  <si>
    <t>realizace projektu "Olomouc Region Card"</t>
  </si>
  <si>
    <t>org. 2512</t>
  </si>
  <si>
    <t>Žádost podána na CRR, realizace stavby. Rozestavěná stavba nemůže být dokončena před vydáním Rozhodnutí o poskytnutí dotace, které se předpokládá až v prosinci 2010. Doplatek za provedené práce.</t>
  </si>
  <si>
    <t>Krakovská - rekonstrukce komunikace a inženýrských sítí</t>
  </si>
  <si>
    <t>Projekt realizován v rámci IPRM AKO. Realizace ukončena. Proplacení dotace očekáváno v 2.Q 2011. Nárokována částka 50 tis. Kč na pořízení a umístění pamětní desky.</t>
  </si>
  <si>
    <t>Jedná se o doplatek DZS stavebních úprav ZŠ zahájené v r. 2010 (dotace z IPRM). RMO 6.4.2010, bude předmětem jednání RMO 30.11.2010. Realizace družiny.</t>
  </si>
  <si>
    <t>Holice hřbitov - stavební úpravy</t>
  </si>
  <si>
    <t xml:space="preserve">Náklady na zpracování DZS rekonstrukce - technického zhodnocení hřbitovní zdi. </t>
  </si>
  <si>
    <t>Chválkovice hřbitov - stavební úpravy</t>
  </si>
  <si>
    <t xml:space="preserve">Náklad na zpracování DZS. </t>
  </si>
  <si>
    <t>Palackého - odbočovací pruh</t>
  </si>
  <si>
    <t>Náklad na zpracování DZS po VŘ - akce schválená RMO ze dne 29.6.2010 i k realizaci v r. 2011.</t>
  </si>
  <si>
    <t>Parkoviště ZOO Sv. Kopeček</t>
  </si>
  <si>
    <t>Úhrada za zpracování DUR, zahájené v r. 2010 dle usnesení RMO z 20.4.2010. (Parkovací objekt-rotunda, parkoviště, komunikace, zast BUS).</t>
  </si>
  <si>
    <t>ZŠ Olomouc, Hálkova 4 - rekonstrukce sociálního zažízení</t>
  </si>
  <si>
    <t>Doplatek za zpracování DZS úprav sociálního zázemí a kanalizace v ZŠ - při nesplnění nápravy v r. 2011 hrozí hygienik sankcemi.</t>
  </si>
  <si>
    <t>ZŠ Heyrovského – sportujeme společně</t>
  </si>
  <si>
    <t>Jedná se o úhradu DZS sportovního hřiště zahájené v r. 2010 (dotace z IPRM). RMO 6.4.2010.</t>
  </si>
  <si>
    <t>Protipovodňová opatření II B etapa - související investice</t>
  </si>
  <si>
    <t>Jedná se o úhradu DSP+DZS souvisejících investic v rámci PPO města Olomouce. Jedná se o doplňkové investice hrazené SMOL - komunikace, plochy parkovišť, lávky přes Moravu apod. Vyvolané investice související s akcí přestavba mostů u Bristolu a na Tř. Masa</t>
  </si>
  <si>
    <t>Ulice 28. října - rekonstrukce komunikace</t>
  </si>
  <si>
    <t>Jedná se o doplatek DZS stavebních úprav ulice, která byla zahájena v r. 2010.</t>
  </si>
  <si>
    <t>Ulice 1. máje - rekonstrukce komunikace a inž.sítí</t>
  </si>
  <si>
    <t>Jedná se o doplatek DZS stavebních úprav ulice vč. tramvaj. trati, která byla zahájena v r. 2008.</t>
  </si>
  <si>
    <t>Hany Kvapilové - rekonstrukce komunikace a inž. sítí</t>
  </si>
  <si>
    <t>Doplatek za zpracování DZS zahájení v r. 2008 po dořešení MJPR vztahů s pozemkovým fondem.</t>
  </si>
  <si>
    <t>Přáslavická svodnice - přeložka</t>
  </si>
  <si>
    <t>RMO dne 21.9. schválila odkup budovy na ul.Rooseweltova,který je v majetku ÚZSM, který je v trase tram. trati směr Zikova. Výkup pozemku ČD, který je potřeba na vybudování sběrného parkoviště na ul.Zamenhofova - Poupětova 9,34 mil.Kč. Nutno uhradit do 03/2011 ve vazbě na žádost o dotace na dostavbu pavilonu A.</t>
  </si>
  <si>
    <t>Zpracování digitálního povodňového plánu pro zkvalitnění a zefektivnění  řešení povodňových situací.Zavedení sítě  srážkoměrných stanic v kritických oblastech, kde hrozí bezprostředně  bleskové povodně (Sv.Kopeček, Radíkov, Lošov, Droždín a Slavonín) a dálkový přenos dat na Trusovickém potoku v k. ú. Bohuňovice</t>
  </si>
  <si>
    <t>Zahájení realizace akce třídění Biologicky Rozložiltelného Komunálního Odpadu. Podána žádost o dotaci v 05/2010. Realizace projektu je plánována od 02/2011 do 12/2012. Je žádáno o celkovou dotaci ve výši 4,9 mil. Kč. / až 40% / 4800 ks nádob a sběrové vozidlo za 6 mil. Kč.</t>
  </si>
  <si>
    <t>Doplatek za dokončení DSP + DZS parkoviště. Nejsou dořešeny MJPR vztahy ze strany SŽDC.(dotace IPRM 40%).</t>
  </si>
  <si>
    <t>Rozvoj výstaviště Flora Olomouc-rekonstrukce pavilonu A</t>
  </si>
  <si>
    <t>Doplatek za dokončení DSP + DZS rekonstrukce stávajícího pavilonu A, jako technicky neoddělitelné součásti dostavby nového pavilonu (vzájemné provázání konstrukcí, technologií, autorská práva k pavilonu A. (dotace IPRM) 40%.</t>
  </si>
  <si>
    <t>Novosadský dvůr - zabezpečení kanalizace</t>
  </si>
  <si>
    <t>Předpokládaná částka pro zajištění inž. činnosti a SP. Předpokladem je dořešení MJPR vztahů s developerem TRNY. (DSP+DZS zpracována)</t>
  </si>
  <si>
    <t>Týneček - Chválkovice, cyklostezka</t>
  </si>
  <si>
    <t>Doplatek za DZS po vydání SP - předpoklad  I.Q.2011.</t>
  </si>
  <si>
    <t>Cyklostezka Hlušovice</t>
  </si>
  <si>
    <t>Doplatek za DZS po vydání SP - předpoklad I.Q.2011, dotace snad přes SFDI.</t>
  </si>
  <si>
    <t>Jantarová stezka - úsek Hodolanská - Libušina</t>
  </si>
  <si>
    <t>Je uzavřena SOD, rozpracovaná DUR, ale MJPR vztahy s pěti subjeky brání podání žádosti o ÚR. Tyto vztahy ale bude zřejmě možné na přelomu 2010/2011 dořešit a ve zpracování DUR a DZS pokračovat.</t>
  </si>
  <si>
    <t>Moravská cyklotrasa na území ORP Olomouc</t>
  </si>
  <si>
    <t>Jedná se o náklad potřebný na úpravu PD a aktualizaci vyjádření dotčených orgánů a organizací na základě jednání s ČD /ORP -obce s rozšířenou působností/.</t>
  </si>
  <si>
    <t>Povel - obytná zóna - revitalizace a regenerace sídliště</t>
  </si>
  <si>
    <t>Odhad nákladů na zpracování DUR,DSP+DZS. Jedná se o součást IPRM, ve které je zařazena i rek. ul. Přichystalova a parkoviště Trnkova a Skupova.</t>
  </si>
  <si>
    <t>MŠ a ZŠ Rooseveltova</t>
  </si>
  <si>
    <t>DZS bude hrazeno na základě výpůjčky mezi SMOl a česko brit. školou.</t>
  </si>
  <si>
    <t>Arionova kašna - samostatné odvodnění</t>
  </si>
  <si>
    <t>Doplatek za PD.</t>
  </si>
  <si>
    <t>Silnice Chvalkovická I/46 - stavební úpravy</t>
  </si>
  <si>
    <t>Doplatek za DZS po vydání SP.</t>
  </si>
  <si>
    <t>Trnkova - parkoviště</t>
  </si>
  <si>
    <t>Doplatek za zpracování PD na cca 15 parkovacích míst. Rezerva pro případnou náhradu za likvidovaná parkovací místa při realizaci Tram.trati Nové Sady.</t>
  </si>
  <si>
    <t>Bikepark Olomouc</t>
  </si>
  <si>
    <t>Doplatek za DUR, kde bylo v 11/2010 přerušeni ÚŘ.</t>
  </si>
  <si>
    <t>Mezisoučet B</t>
  </si>
  <si>
    <t>Mezisoučet A + B</t>
  </si>
  <si>
    <t>Zpracování projektových dokumentací, navržené k zařazení do plánu na rok 2011</t>
  </si>
  <si>
    <t>Projektová dokumentace OKR</t>
  </si>
  <si>
    <t>OKR</t>
  </si>
  <si>
    <t>viz.příloha č. 1</t>
  </si>
  <si>
    <t>Dtto MŠ Jílová .Vzhledem k požadavku dokončení akce do 1 roku od vydání rozhodnutí ministra se jedná o náklad na zahájení akce v roce 2011 s doplatkem v roce 2012.</t>
  </si>
  <si>
    <t>ZŠ a MŠ Rezníčkova - energetická opatření</t>
  </si>
  <si>
    <t>Olomoucká kina, s. r. o. - dokrytí zdrojů na provoz kina Metropol</t>
  </si>
  <si>
    <t>Olomoucké kulturní léto</t>
  </si>
  <si>
    <t>Podzimní festival duchovní hudby</t>
  </si>
  <si>
    <t>maršál Radecký</t>
  </si>
  <si>
    <t>U-klub (L. Friedl)</t>
  </si>
  <si>
    <t>Baroko</t>
  </si>
  <si>
    <t>Pivní festival</t>
  </si>
  <si>
    <t>Kašpárkova říše</t>
  </si>
  <si>
    <t>Svátky písní</t>
  </si>
  <si>
    <t>Konfederace politických vězňů</t>
  </si>
  <si>
    <t>Divadlo Tramtárie</t>
  </si>
  <si>
    <t>Festival Visegradské 4 (jazzový)</t>
  </si>
  <si>
    <t>festival Divadelní FLORA</t>
  </si>
  <si>
    <t>Baletní dny</t>
  </si>
  <si>
    <t>Žerotín</t>
  </si>
  <si>
    <t>Dvořákova Olomouc</t>
  </si>
  <si>
    <t>Varhanní festival</t>
  </si>
  <si>
    <t xml:space="preserve">příspěvky na akce Univerzity Palackého </t>
  </si>
  <si>
    <t>oblast školství - platby obcí za cizí žáky v olomouckých školských zařízeních</t>
  </si>
  <si>
    <t>odbor správy - úhrady od obecních úřadů za výkon státní správy</t>
  </si>
  <si>
    <t>České dědictví UNESCO - čl. příspěvek</t>
  </si>
  <si>
    <t>Sdružení azyl. domů - roční poplatek</t>
  </si>
  <si>
    <t>čl. příspěvek Sdružení azyl. domů</t>
  </si>
  <si>
    <t xml:space="preserve">41-odbor majetkoprávní </t>
  </si>
  <si>
    <t>čl. příspěvek ve Sdružení obcí vodovod Pomoraví</t>
  </si>
  <si>
    <t>Celkem členské příspěvky</t>
  </si>
  <si>
    <t>Tyto provozní transfery jsou součástí rozpočtu jednotlivých odborů.</t>
  </si>
  <si>
    <t>Knihovna města Olomouce</t>
  </si>
  <si>
    <t>3314-5331-1180</t>
  </si>
  <si>
    <t>Krácení (schválený rozpočet r. 2010 - 10%)</t>
  </si>
  <si>
    <t>Olympiáda dětí a mládeže</t>
  </si>
  <si>
    <t xml:space="preserve">v Povelské ul. 26 tis., údržba koryta a přilehlých ploch  </t>
  </si>
  <si>
    <t>příjmy z prodeje zboží</t>
  </si>
  <si>
    <t>odbor sociálních služeb a zdravotnictví - příjmy z prodeje tiskopisů receptů</t>
  </si>
  <si>
    <t>příjmy z úroků</t>
  </si>
  <si>
    <t>sankční platby přijaté od jiných subjektů</t>
  </si>
  <si>
    <t>pasport VO a SSZ</t>
  </si>
  <si>
    <t>org. 10568</t>
  </si>
  <si>
    <t>Celkem odbor dopravy</t>
  </si>
  <si>
    <t>11 - odb. vn. vztahů a informací</t>
  </si>
  <si>
    <t>udržování a opravy inform. systému                                             v přednádražním prostoru</t>
  </si>
  <si>
    <t>org. 1056</t>
  </si>
  <si>
    <t>kontrola tech. stavu a údržba veř. hřišť</t>
  </si>
  <si>
    <t xml:space="preserve">org. 1056 </t>
  </si>
  <si>
    <t>Celkem odbor vn. vztahů a inf.</t>
  </si>
  <si>
    <t>udržování  mobiliáře v přednádražním prostoru</t>
  </si>
  <si>
    <t>údržba veř. WC, Sokolská ul. - údržba mobiliáře</t>
  </si>
  <si>
    <t>1. Holický fotbalový klub Olomouc</t>
  </si>
  <si>
    <t>org. 1</t>
  </si>
  <si>
    <t>org. 4</t>
  </si>
  <si>
    <t>HCO - provoz Zimního stadionu</t>
  </si>
  <si>
    <t>odvod výtěžku z provozování loterií</t>
  </si>
  <si>
    <t>příjmy za zkoušky z odborné způsobilosti od</t>
  </si>
  <si>
    <t>žadatelů o řidičské oprávnění</t>
  </si>
  <si>
    <t>z toho tř. 5 - provoz</t>
  </si>
  <si>
    <t>FLORA, a. s. celkem</t>
  </si>
  <si>
    <t>Správa nemovitostí Olomouc, a. s.</t>
  </si>
  <si>
    <t>CELKEM obj. veř. služeb dle subjektů</t>
  </si>
  <si>
    <t>ČÁST  A:</t>
  </si>
  <si>
    <t>Příloha č. 1</t>
  </si>
  <si>
    <t>Příloha č. 2</t>
  </si>
  <si>
    <t>Příloha č. 3</t>
  </si>
  <si>
    <t>Příloha č. 4</t>
  </si>
  <si>
    <t>Příloha č. 5</t>
  </si>
  <si>
    <t xml:space="preserve">Sv. Kopeček 20 tis., údržba vodočtů a zařízení CO 20 tis., údržba </t>
  </si>
  <si>
    <t xml:space="preserve">přečerpávací stanice Chomoutov 91 tis., údržba související </t>
  </si>
  <si>
    <t xml:space="preserve">dešťové kanalizace Chomoutov 90 tis. </t>
  </si>
  <si>
    <t>Celkem odbor ochrany</t>
  </si>
  <si>
    <t>org. 1057</t>
  </si>
  <si>
    <t xml:space="preserve">            </t>
  </si>
  <si>
    <t>Dtto MŠ Jílová .Vzhledem k požadavku dokončení akce do 1 roku od vydání rozhodnutí ministra se jedná o náklad na zahájení akce v roce 2011 s doplatkem v roce 2012</t>
  </si>
  <si>
    <t>Akci připravujre OEP, PD je v plánu na rok 2011. Celkové náklady projektu 97,39 mil. Kč, dotace 82,78 mil. Kč (85% CZV). V RMO schváleno podání žádosti do výzvy 09 IOP. Předpoklad podání žádosti v 09/2010. Realizace bude probíhat cca od 2011 do 07/2012.</t>
  </si>
  <si>
    <t>Bezručovy sady - lávka</t>
  </si>
  <si>
    <t xml:space="preserve">Štítného – rekonstrukce komunikace </t>
  </si>
  <si>
    <t>Hejčínské louky - Inline stezky</t>
  </si>
  <si>
    <t>Celkové náklady projektu 21,7 mil. Kč (CZV 21,4 mil. Kč), dotace 18,2 mil. Kč (85% CZV). Projekt je součástí IPRM Atraktivní a konkurenceschopná Olomouc. Na projekt byla podána žádost o poskytnutí dotace. Realizace by měla být zahájena a ukončena v roce 2</t>
  </si>
  <si>
    <t xml:space="preserve">Digitální povodňový plán </t>
  </si>
  <si>
    <t>OO,OEP</t>
  </si>
  <si>
    <t>Rozvoj výstaviště Flora Olomouc-dostavba pavilonu  A</t>
  </si>
  <si>
    <t>Schválený rozpočet                                    rok 2011</t>
  </si>
  <si>
    <r>
      <t>Realizace akce, SP předpoklad v cca 02/2011, šance na dokončení MŠ v 08/2011, dotace cca 12 mil.Kč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až v roce 2012.</t>
    </r>
  </si>
  <si>
    <r>
      <t>mezisoučet</t>
    </r>
    <r>
      <rPr>
        <b/>
        <sz val="12"/>
        <rFont val="Arial"/>
        <family val="2"/>
      </rPr>
      <t xml:space="preserve"> D</t>
    </r>
  </si>
  <si>
    <r>
      <t xml:space="preserve">Na území SMOL je rozmístěno 29 ks parkovacích automatů. Tyto automaty jsou velmi poruchové, nepřesné a zastaralé. S opravami je vzhledem ke stáří  stále větší problém. </t>
    </r>
    <r>
      <rPr>
        <b/>
        <sz val="12"/>
        <rFont val="Times New Roman"/>
        <family val="1"/>
      </rPr>
      <t>Realizuje MPO.</t>
    </r>
  </si>
  <si>
    <r>
      <t>Bude provedena výměna výplně otvorů hydroizolace balkonů, zateplení fasády a související práce. Jedná se o objekt</t>
    </r>
    <r>
      <rPr>
        <b/>
        <sz val="12"/>
        <rFont val="Times New Roman"/>
        <family val="1"/>
      </rPr>
      <t xml:space="preserve"> DPS,</t>
    </r>
    <r>
      <rPr>
        <sz val="12"/>
        <rFont val="Times New Roman"/>
        <family val="1"/>
      </rPr>
      <t xml:space="preserve"> Předpoklad dotací v rámci „Zelená úsporám“. Výše dotace není zatím známa.</t>
    </r>
  </si>
  <si>
    <r>
      <t xml:space="preserve">Předpoklad nákladů na zpracování DZS rekonstrukce komory, včetně realizace akce, která zasahuje do rozšíření koryta Moravy v rámci PPO města - Povodí Moravy. </t>
    </r>
    <r>
      <rPr>
        <b/>
        <sz val="12"/>
        <rFont val="Times New Roman"/>
        <family val="1"/>
      </rPr>
      <t>Realizuje MOVO a.s.</t>
    </r>
  </si>
  <si>
    <r>
      <t xml:space="preserve">VŘ 2010. Realizace celé akce v roce 2011 s doplatkem v roce 2012. Vyvolaná investice PPO města Olomouce. </t>
    </r>
    <r>
      <rPr>
        <b/>
        <sz val="12"/>
        <rFont val="Times New Roman"/>
        <family val="1"/>
      </rPr>
      <t>Realizuje odbor investic</t>
    </r>
  </si>
  <si>
    <r>
      <t xml:space="preserve">VŘ 2010. Realizace  současně s akcí rekonstrukce sběrače C. Předpokladem je dořešení MJPR vztahů s developerem TRNY. </t>
    </r>
    <r>
      <rPr>
        <b/>
        <sz val="12"/>
        <rFont val="Times New Roman"/>
        <family val="1"/>
      </rPr>
      <t>Realizuje odbor investic</t>
    </r>
  </si>
  <si>
    <t>Parkánové zahrady - hradby</t>
  </si>
  <si>
    <t>IPRM Revitalizace a regenerace sídliště</t>
  </si>
  <si>
    <t>Rezerva na přípravu projektů</t>
  </si>
  <si>
    <t>Poldr Nemilanka, Rudolfova alej, Oživení parku Řepčín, Rozvoj eGovermentu, Lesní cesta Horecká II. Etapa, Holický les II.etapa</t>
  </si>
  <si>
    <t>Studie dopravních záměrů vyplývajících z územního plánu a jeho změn. Pořizování územně plánovacích podkladů – např. řešení dopravních napojení rozvojových lokalit dle aktuálních potřeb, vypracování hlukových studií apod. Dále studie a návrhy úprav uličních profilů souvisejících zejména s optimálním využitím uličního prostoru, zklidňováním dopravy a tím související bezpečnosti silničního provozu.</t>
  </si>
  <si>
    <t>Prověřovací studie sportovní haly ve vybrané lokalitě s urbanistickým začleněním - podklad pro další stupně PD. Priorita dle programového prohlášení rady města (podpora sportovních a volnočasových aktivit). Na základě výběru lokality v RMO pořízení studie haly nebo hřiště.</t>
  </si>
  <si>
    <t>Generel odvodnění byl zpracován v roce 2004, slouží jako územně plánovací podklad a byl zapracován zm. XII/20 do územního plánu. Na základě nového územního plánu (nová rozvojová území) bude nutné přepočítat celou kanalizační síť. Předpokladem pro celkovou aktualizaci je v souladu s požadavkem Plánu rozvoje vodovodů a kanalizací Olomouckého kraje rozšířit Generel o nově napojené obce a části na městskou kanalizační síť.</t>
  </si>
  <si>
    <t>Náklady na zpracování nového územního plánu. V roce 2011 se bude jednat o úhradu za smluvně uzavřené zpracování konceptu  územního plánu a komunikační a mediální podporu procesu pořizování územního plánu a dále za nezbytné podklady pro zpracování návrhu.</t>
  </si>
  <si>
    <t>Projekt je součásti IPRM Městské parky, DSP bude zpracována 03/2011, SP vydáno v 07/2011. Výzva bude vyhlášena na počátku roku 2011. Předpoklad zahájení realizace v roce 2011. Náklady na zpracování povinných příloh žádosti (marketing. analýza, popis proveditelnosti, FEA, apod.).</t>
  </si>
  <si>
    <t>Projekt je součásti IPRM Městské parky, DSP bude zpracována 03/2011, SP vydáno v 07/2011. Výzva bude vyhlášena na počátku roku 2011. Předpoklad zahájení realizace v roce 2011. Náklady na zpracování povinných příloh žádosti (marketing. analýza, popis proveditelnosti , FEA, apod.).</t>
  </si>
  <si>
    <t>Projekt je součásti IPRM Městské parky, DSP bude zpracována 03/2011, SP vydáno v 07/2011. Výzva bude vyhlášena na počátku roku 2011. Předpoklad zahájení realizace v roce 2011. Náklady na zpracování povinných příloh žádosti (marketing. analýza, popis  proveditelnosti, FEA, apod.).</t>
  </si>
  <si>
    <t>Zpracování DSP ve stupni DZS. Projekt je součásti IPRM Městské parky. Výzva bude vyhlášena na počátku roku 2011. Předpoklad zahájení realizace v roce 2011.Náklady na zpracování povinných příloh žádosti (marketing. analýza, popis proveditelnosti, FEA, apod).</t>
  </si>
  <si>
    <r>
      <t xml:space="preserve">Rozhodnutí RMO z 4.10.2010, oprava plotu. </t>
    </r>
    <r>
      <rPr>
        <b/>
        <sz val="10"/>
        <rFont val="Arial"/>
        <family val="2"/>
      </rPr>
      <t>Realizuje OI.</t>
    </r>
  </si>
  <si>
    <r>
      <t xml:space="preserve">Doplatek za DZS po vydání SP. </t>
    </r>
    <r>
      <rPr>
        <b/>
        <sz val="10"/>
        <rFont val="Arial"/>
        <family val="2"/>
      </rPr>
      <t>Realizuje OI.</t>
    </r>
  </si>
  <si>
    <t>Celkem odbor správy</t>
  </si>
  <si>
    <t>Výstaviště FLORA, a. s.</t>
  </si>
  <si>
    <t>Výstaviště Flora Olomouc, a. s.</t>
  </si>
  <si>
    <t>org. 1075</t>
  </si>
  <si>
    <t>sběr a svoz komunál. odpadů</t>
  </si>
  <si>
    <t>čistota města vč. státních komunikací</t>
  </si>
  <si>
    <t xml:space="preserve">org. 10561 </t>
  </si>
  <si>
    <t>péče o vzhled obcí a veřejnou zeleň</t>
  </si>
  <si>
    <t>pasport VZ</t>
  </si>
  <si>
    <t>Poznámka: Ve sloupci  "RMO" jsou formou sdílení promítnuty částky z oblasti "dotace, příspěvky a granty" - přímá vazba na přílohu č. 7. Při úpravě částky v příloze č. 7 dojde automaticky ke korekci v příloze č. 3 a v celkové rekapitulaci (příloha č. 1)</t>
  </si>
  <si>
    <t>Číslo pol.</t>
  </si>
  <si>
    <t>Název položky</t>
  </si>
  <si>
    <t>Návrh RMO 30. 11. 2009</t>
  </si>
  <si>
    <t>Snížení příjmů</t>
  </si>
  <si>
    <t xml:space="preserve">                                           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</si>
  <si>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</si>
  <si>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</si>
  <si>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</si>
  <si>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</si>
  <si>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přidané hodnoty</t>
  </si>
  <si>
    <t>daň z nemovitostí</t>
  </si>
  <si>
    <t>Výdaje celkem</t>
  </si>
  <si>
    <t>z toho tř. 6 - investice</t>
  </si>
  <si>
    <t xml:space="preserve"> - vrácená DPH</t>
  </si>
  <si>
    <t>zapojení IV. tranše úvěru EIB</t>
  </si>
  <si>
    <t xml:space="preserve"> - investice MOVO, a. s.</t>
  </si>
  <si>
    <t>obnovení revolvingového úvěru u KB, a. s. na období 2011 - 2012, sloužícího                           k překlenutí časového nesouladu mezi příjmy a výdaji města</t>
  </si>
  <si>
    <t>uhrazené splátky krátkodobých přij. půjček</t>
  </si>
  <si>
    <t>splátka revolvingového úvěru u KB, a. s. za období 2010 - 2011</t>
  </si>
  <si>
    <t>uhrazené splátky dlouhodobých přij. půjček</t>
  </si>
  <si>
    <t xml:space="preserve">FINANCOVÁNÍ CELKEM                             </t>
  </si>
  <si>
    <t>- odbory</t>
  </si>
  <si>
    <t>- příspěvkové organizace</t>
  </si>
  <si>
    <t>- příspěvkové organizace - školské subjekty</t>
  </si>
  <si>
    <t>- objednávky veř. služeb u a. s.</t>
  </si>
  <si>
    <t>- investice MMOl</t>
  </si>
  <si>
    <t>Částka zahrnuje náklady na podklady pro projekt, pořízení zadávací a projektové dokumentace, analýz lokalit a požadavků a návrhů řešení bezpečnosti. Zadavatel OEP.</t>
  </si>
  <si>
    <t xml:space="preserve">ZŠ  Rožňavská - sportujeme společně </t>
  </si>
  <si>
    <t>Projekt je součástí IPRM Atraktivní a konkurenceschopná Olomouc; dotace z ROP Střední Morava, Náklady na zpracování DSP a DZS školního hřiště.</t>
  </si>
  <si>
    <t>ZŠ Zeyerova - společně do školy</t>
  </si>
  <si>
    <t>Projekt je součástí IPRM Atraktivní a konkurenceschopná Olomouc; dotace z ROP Střední Morava. Náklady na zpracování DSP a DZS družiny školy.</t>
  </si>
  <si>
    <t>ZŠ Nemilany - společně do školy</t>
  </si>
  <si>
    <t>OŠ</t>
  </si>
  <si>
    <t>Akce zařazena do IPRM Atraktivní a konkurenceschopná Olomouc, odhad nákladů na zpracování DSP a DZS pro realizaci akce nadstavby šaten o dvě podlaží s tělocvičnou a dalšími prostory a venk. výtahu.</t>
  </si>
  <si>
    <t>MŠ Zeyerova - společně do školy</t>
  </si>
  <si>
    <t xml:space="preserve">Realizace v roce 2011.Vzhledem k populačnímu vývoji v posledních letech došlo již v roce 2009 a 2010 k velkému převisu dětí, které nemohly být umístěny do mateřských škol, v roce 2011 je očekáván opět velký zájem. </t>
  </si>
  <si>
    <t>Předpoklad nákladů na VŘ na zhotovitele na dokončení tzv.Rudolfovy aleje, kdy realizace akce proběhne v roce 2012 dle RMO z 4.10.2010.</t>
  </si>
  <si>
    <t>Realizace investičních akcí dle požadavků Komise městských částí</t>
  </si>
  <si>
    <t xml:space="preserve">Celkové náklady projektu 56,9 mil. Kč, dotace 28,8 mil. Kč (53,4% CZV). Projekt je součástí IPRM Městské parky. Realizace stavby je zahájena s termínem ukončení 30.7.2011. </t>
  </si>
  <si>
    <t>Turistický multimediální průvodce Olomoucí pro mobilní telekomunikační technologie (OLINA)</t>
  </si>
  <si>
    <t>Rozvoj MHD Olomouc - Erenburgova</t>
  </si>
  <si>
    <t>OI</t>
  </si>
  <si>
    <t>Náklad po realizace křižovatky s přejezdem ul. Na Trati. Doplatek ČD za zprovornění přejezdu po 2 letém zkušebním provozu.</t>
  </si>
  <si>
    <t>Peškova - Slavonínská propojení komunikace</t>
  </si>
  <si>
    <t>Úhrada za práce provedené v roce 2010.</t>
  </si>
  <si>
    <t>Obnova mobiliáře a cestní sítě v olomouckých historických parcích část  II.– Čechovy  sady</t>
  </si>
  <si>
    <t>Celkové náklady projektu 63,5 mil. Kč, dotace 34,6 mil. Kč (54,5% CZV). Projekt je součástí IPRM Městské parky. Realizace stavby bude zahájena v 2011 a ukončena v 06/2012. V případě že bude roce 2011 proinvestováno cca 27,5 mil Kč a podána žádost o platbu</t>
  </si>
  <si>
    <t>Obnova mobiliáře a povrchů cestní sítě v olomouckých historických sadech část I.– Bezručovy sady</t>
  </si>
  <si>
    <t>Soutěž vyhrálo sdružení OHL ŽS &amp; KARVEP za 74,271 mil./vč.parku Čechovy sady/ ,v roce 2011 bude hrazen park Bezručovy sady v ceně 34,3 mil.Kč (+120 tis AD a+ 40 tis BOZP+50tis archeo).
Realizace 2011, Dotace z částky uznatelných nákladů vyfakturovaných do</t>
  </si>
  <si>
    <t xml:space="preserve">Hynaisova 10 - rekonstrukce objektu </t>
  </si>
  <si>
    <t>Budova Magistrátu - proplacení části pozastávky na práce v rámci záruky, po vypršení záruční doby k 30.5.2011.</t>
  </si>
  <si>
    <t>Mezisoučet A</t>
  </si>
  <si>
    <t>Rozpracované projektové dokumentace, na které budou k 31.12.2010 uzavřeny smlouvy</t>
  </si>
  <si>
    <t>Plavecký stadion - rekonstrukce venkovního areálu</t>
  </si>
  <si>
    <t>Úhrada PD zpracované v roce 2010.</t>
  </si>
  <si>
    <t>Olomoucký hrad - cestní síť</t>
  </si>
  <si>
    <t>Jedná se o doplatek za zpracování DÚR a územní rozhodnutí.</t>
  </si>
  <si>
    <t>Mošnerova - rekonstrukce komunikace</t>
  </si>
  <si>
    <t>Jedná se o náklad na dopracování PD, aktualizaci vyjádření ke zpracované části PD a zajištění SP. Nejsou dořešeny MJPR vztahy.</t>
  </si>
  <si>
    <t xml:space="preserve">ZŠ Zeyerova - sportujeme společně </t>
  </si>
  <si>
    <t>Jedná se o doplatek DZS sportoviště v areálu ZŠ zahájené v roce 2010.(dotace z IPRM). RMO 6.4.2010 školní hřiště.</t>
  </si>
  <si>
    <t>ZŠ Tř. Spojenců - společně do školy</t>
  </si>
  <si>
    <t>U Botanické zahrady - rekonstrukce komunikace a parkovacích stání</t>
  </si>
  <si>
    <t>Informační centrum Olomouc - rekonstrukce</t>
  </si>
  <si>
    <t>Projekt součástí IPRÚ. Realizace ukončena 05/2010. Pospis Smlouvy o poskytnutí dotace - předpoklad  09-10/2010. Dotace bude v roce 2011.</t>
  </si>
  <si>
    <t>ZOO Olomouc - iformační systém</t>
  </si>
  <si>
    <t>Projekt součástí IPRÚ. Realizace ukončena 05/2010. Podpis Smlouvy o poskytnutí dotace - předpoklad  09/2010.</t>
  </si>
  <si>
    <t>Značení památek</t>
  </si>
  <si>
    <t>Projekt součástí IPRÚ. Konec realizace projektu 08/2010. Schválení II. etapy předpoklad  22.10.2010.</t>
  </si>
  <si>
    <t>Obnova mobiliáře a cestní sítě v olomouckých historických sadech – Smetanovy sady</t>
  </si>
  <si>
    <t>Nerudova ulice-rekonstrukce komunikace</t>
  </si>
  <si>
    <t>Projekt je součástí IPRM Atraktivní a konkurenceschopná Olomouc, Předpoklad vyhl. výzvy 03/2011. DSP +SP vydáno. Náklady na zpracování povinných příloh žádosti (marketing. analýza, popis proveditelnosti, FEA, apod)</t>
  </si>
  <si>
    <t>Voskovcova ulice-malá parkoviště</t>
  </si>
  <si>
    <t>Sportujeme společně - ZŠ Rožňavská</t>
  </si>
  <si>
    <t>Sportujeme společně - ZŠ Heyrovského</t>
  </si>
  <si>
    <t>Projekt je součástí IPRM Atraktivní a konkurenceschopná Olomouc, Zpracovává se DUR+DSP+DZS 12/2010 vč. vydání SP 02/2011. Realizace stavby by mohla být zahájena až v roce 2011. Náklady na zpracování povinných příloh žádosti (marketing. analýza, popis prov</t>
  </si>
  <si>
    <t>Sportujeme společně - ZŠ Zeyerova</t>
  </si>
  <si>
    <t>Projekt je součástí IPRM Atraktivní a konkurenceschopná Olomouc, Zpracovává se DUR+DSP+DZS, vydání SP 01/2011. Realizace stavby by mohla být zahájena až v roce 2011. Náklady na zpracování povinných příloh žádosti (marketing. analýza, popis proveditelnosti</t>
  </si>
  <si>
    <t>InLine stezky Olomouc - Hejčínské louky</t>
  </si>
  <si>
    <t>Projekt je součástí IPRM Atraktivní a konkurenceschopná Olomouc, Předpoklad vyhl. výzvy na začátku roku 2011. Realizace stavby by mohla být zahájena již v roce 2011. DSP zpracována, SP vydáno. Náklady na zpracování povinných příloh žádosti (marketing. ana</t>
  </si>
  <si>
    <t>Společně do školy- MŠ Zeyerova</t>
  </si>
  <si>
    <t>Společně do školy- ZŠ Droždín</t>
  </si>
  <si>
    <t>Společně do školy- ZŠ Nemilany</t>
  </si>
  <si>
    <t>Společně do školy- ZŠ Spojenců</t>
  </si>
  <si>
    <t>Projekt je součástí IPRM Atraktivní a konkurenceschopná Olomouc, Předpoklad vyhl. výzvy na začátku roku 2011. V roce 2010 bude zpracována studie, PD vč. SP v roce 01/2011. Náklady na zpracování povinných příloh žádosti (marketing. analýza, popis provedite</t>
  </si>
  <si>
    <t>ZŠ Hálkova</t>
  </si>
  <si>
    <t>Projekt naplňuje cíle IPRM Atraktivní a konkurenceschopná OlomoucNáklady na zpracování povinných příloh žádosti (marketing. analýza, popis proveditelnosti, FEA, apod)</t>
  </si>
  <si>
    <t>Mezinárodní škola</t>
  </si>
  <si>
    <t>Neředín II. etapa</t>
  </si>
  <si>
    <t>Předpoklad vyhl. výzvy na přelomu 2010/2011. PD zpracována SP vydáno. Náklady na zpracování povinných příloh žádosti.</t>
  </si>
  <si>
    <t>Cyklostezky</t>
  </si>
  <si>
    <t>Náklady na aktualizaci a zpracování povinných příloh žádosti (marketing. analýza, popis proveditelnosti, FEA, apod)</t>
  </si>
  <si>
    <t>Obnova vozového parku tramvají</t>
  </si>
  <si>
    <t>Obnova vozového parku autobusů</t>
  </si>
  <si>
    <t>Bikepark Olomouc (hřiště MTB)</t>
  </si>
  <si>
    <t>Olomoucký hrad</t>
  </si>
  <si>
    <t>Doplatek za aktualizaci dokladové části a zajištění ÚR. Je projednáváno řešení DUR části svodnice od vyústění do Moravy po železniční most na trati Olomouc - Přerov, na který SMOl přispělo částkou 5 mil. Kč. Dochází zde k zadržování srážkových vod.</t>
  </si>
  <si>
    <t>Rozvoj výstaviště Flora Olomouc - dostavba pavilonu A</t>
  </si>
  <si>
    <t>Doplatek za dokončení DSP + DZS dle usnesení RMO z. r. 2009 a 2010 ve smyslu redukce řešení dostavby pavilonu A. (dotace IPRM až 40%).</t>
  </si>
  <si>
    <t>Rozvoj výstaviště Flora Olomouc - Příjezdová komunikace</t>
  </si>
  <si>
    <t>Doplatek za dokončení DSP + DZS komunikace - nového vjezdu do areálu VFO. (dotace IPRM) 85%.</t>
  </si>
  <si>
    <t>Rozvoj výstaviště Flora Olomouc - Pozemní parkoviště</t>
  </si>
  <si>
    <t>Odhad nákladu na zpracování PD. Osvětlení z roku 1964 je sice funkční, ale neodpovídá požadavkům specifikovaných ve Vyhl. č. 108/2001 Sb. (min. 100 luxů pro veřejné koupání, 250 luxů pro výcvik plavání a 500 luxů pro závodění na délce 50 m). Podhled už hrozí uvolňováním ocelových desek.</t>
  </si>
  <si>
    <t>Zateplení objektu. Pro projekt bylo vydáno Rozhodnutí a Registrační list akce. Celkové náklady projektu 11,1 mil. Kč, dotace 5,1 mil.Kč (46,4 % z CV). Dle stanoveného harmonogramu OI a OŠ by se měl celý projekt zrealizovat v roce 2011. Z toho 30 tis. provozní náklad na pmětní desku.</t>
  </si>
  <si>
    <t>Zateplení objektu. Zahájení stavby. Podána žádost o dotaci 08/2010. Celkové náklady projektu 16,6 mil. Kč, dotace 8,1 mil. Kč (49,4 % z CV). Rozhodnutí ministra o poskytnutí podpory bude účinné 1 rok ode dne podpisu ministrem. Akce musí být vyúčtována do konce roku 2012.</t>
  </si>
  <si>
    <t>Realizace celé akce s doplatkem v roce 2012. Náklady na realizaci akce dle DZS. OEP bude usilovat o zařazení do IPRM a žádat o dotaci. Celkové náklady projektu 5,6 mil. Kč, dotace 4,8 mil. Kč (85% CZV). Projekt je součástí IPRM Městské parky. Výzva bude vvyhlášena koncem r. 2010.</t>
  </si>
  <si>
    <t>Investice SNO a.s.</t>
  </si>
  <si>
    <t>G</t>
  </si>
  <si>
    <t>Investice MOVO a.s.</t>
  </si>
  <si>
    <t>H</t>
  </si>
  <si>
    <t xml:space="preserve">celkem  </t>
  </si>
  <si>
    <t>Č.</t>
  </si>
  <si>
    <t>org</t>
  </si>
  <si>
    <t>pol</t>
  </si>
  <si>
    <t>Celkový náklad stavby/PD/</t>
  </si>
  <si>
    <t>Potřeba k dokončení</t>
  </si>
  <si>
    <t>žadatel</t>
  </si>
  <si>
    <t>Vlastní zdroje</t>
  </si>
  <si>
    <t>Rozestavěné akce a akce, na které budou k 31.12.2010 uzavřeny smlouvy</t>
  </si>
  <si>
    <t>Přichystalova - rekonstrukce komunikace</t>
  </si>
  <si>
    <t>Jedná se o doplatek za vícenáklady na práce neuvedené v PD - větší objem výkopků z důvodu sanace podloží.</t>
  </si>
  <si>
    <t>Hamerská - okružní křižovatka</t>
  </si>
  <si>
    <t>Úhrada za realizaci chodníku v roce 2010 na základě smllouvy s Olomouckým krajem.</t>
  </si>
  <si>
    <t>Vazební věznice - parkoviště</t>
  </si>
  <si>
    <t>Úhrada na akci zahájenou v roce 2010.</t>
  </si>
  <si>
    <t>Velkomoravská  - vnitroblok - parkoviště</t>
  </si>
  <si>
    <t>Akce zrealizovaná v roce 2010 s úhradou real. nákladů v r. 2011 dle RMO ze dne 6.4.2010. Bylo vybudováno 19 parkovacích stání, VO, plocha pro kontejnery, odvodnění ploch.</t>
  </si>
  <si>
    <t>Azylový dům - stavební úpravy</t>
  </si>
  <si>
    <t>Doplatek z roku 2010 kdy byla zahájena realizace.</t>
  </si>
  <si>
    <t>Kožušanská - stavební úpravy</t>
  </si>
  <si>
    <t>Realizace části stavby fi. Skanska v roce 2010, celá platba dle SOD/OI/132/2010/Ha v 1Q roku 2011 krom poměrné části AD a BOZP. Pokračující záchranný archeologický průzkum firmou ACO - 1 100 tis Kč v roce 2010.</t>
  </si>
  <si>
    <t>Černovír - hasičská zbrojnice</t>
  </si>
  <si>
    <t xml:space="preserve">Lesy města Olomouce, a. s.  912 tis. Kč  </t>
  </si>
  <si>
    <t>Moravská filharmonie</t>
  </si>
  <si>
    <t>3312-5331-1170</t>
  </si>
  <si>
    <t>org. 301</t>
  </si>
  <si>
    <t>transfery obec.prosp.spol. - příspěvek na kulturu</t>
  </si>
  <si>
    <t>HC Olomouc - podpora vrchol.sportu a mládeže</t>
  </si>
  <si>
    <t>Moravská vysoká škola</t>
  </si>
  <si>
    <t>granty pro mládež</t>
  </si>
  <si>
    <t>příspěvky v oblasti bezbariérových úprav objektů</t>
  </si>
  <si>
    <t xml:space="preserve">příspěvky v sociální oblasti             </t>
  </si>
  <si>
    <t xml:space="preserve">příspěvky v sociální oblasti (Pamatováček; SPOLU)            </t>
  </si>
  <si>
    <t>Hospic Sv. Kopeček - příspěvek na úhradu provozních nákladů</t>
  </si>
  <si>
    <t>Sluňákov, o. p. s. - příspěvek na činnost</t>
  </si>
  <si>
    <t>veř. finanční podpora v oblasti tvorby a ochrany živ. prostředí</t>
  </si>
  <si>
    <t xml:space="preserve"> Roční prováděcí plán reprodukce majetku města Olomouce  v rozlišení na akce hrazené z investičních  prostředků na rok 2011 v mil.Kč vč. DPH.                               </t>
  </si>
  <si>
    <t>Roční prováděcí plán reprodukce majetku města Olomouce  v rozlišení na akce hrazené z provozních  prostředků na rok 2011 v mil.Kč vč.DPH.</t>
  </si>
  <si>
    <t xml:space="preserve"> mil.Kč</t>
  </si>
  <si>
    <t>mil.Kč</t>
  </si>
  <si>
    <t>Schválený plán reprodukce investičních prostředků  2011</t>
  </si>
  <si>
    <t>Celkem provozní příspěvky a dotace</t>
  </si>
  <si>
    <t>Členské příspěvky:</t>
  </si>
  <si>
    <t>Návrh RMO                        27. 11. 2007</t>
  </si>
  <si>
    <t>členské přísp. v odbor. asociacích a spol. pro prac. vysílané zaměst.</t>
  </si>
  <si>
    <t xml:space="preserve">Sdružení obcí střední Moravy (4,- Kč na obyv.) </t>
  </si>
  <si>
    <t>ZP 026</t>
  </si>
  <si>
    <t>07-odbor dopravy</t>
  </si>
  <si>
    <t>čl. příspěvek Sdružení správců komunikací</t>
  </si>
  <si>
    <t>11-odbor vn. vztahů a inf.</t>
  </si>
  <si>
    <t>Asociace turistických a inf. center - čl. příspěvek</t>
  </si>
  <si>
    <t xml:space="preserve">org. 250      </t>
  </si>
  <si>
    <t>čl. poplatek Sdružení CR Stř. Morava</t>
  </si>
  <si>
    <t xml:space="preserve">org. 251      </t>
  </si>
  <si>
    <t xml:space="preserve">Svaz měst a obcí - čl. příspěvky </t>
  </si>
  <si>
    <t>Sdružení historických sídel - čl. příspěvek</t>
  </si>
  <si>
    <t>RMO                  I. čtení</t>
  </si>
  <si>
    <t>příspěvky do 5.000,-Kč</t>
  </si>
  <si>
    <t>Název organizace</t>
  </si>
  <si>
    <t>§, položky, org.</t>
  </si>
  <si>
    <t>Schválený rozpočet na rok 2009</t>
  </si>
  <si>
    <t>Nadstavba hasičské zbrojnice schválená RMO dne 20.4.2010, zaplacení částky stavby dokončené v roce 2010 se provede do 30.3.2011.</t>
  </si>
  <si>
    <t>Zprovoznění třídy MŠ Olomouc - Holice</t>
  </si>
  <si>
    <t>Akce skončena v roce 2010.Platba bude provedená  do 30.3.2010 - stavebí úpravy social.zář. atd.</t>
  </si>
  <si>
    <t>Informační a orientační systém města Olomouce</t>
  </si>
  <si>
    <t>Doplnění 1 ks lightboxu a označníku v prostoru Přednádraží.</t>
  </si>
  <si>
    <t>Výzkumné centrum a vstup do ZOO</t>
  </si>
  <si>
    <t>ZOO</t>
  </si>
  <si>
    <t>ZOO - Pavilon levhartů</t>
  </si>
  <si>
    <t>Ošetření dřevin v historických parcích</t>
  </si>
  <si>
    <t>OEP</t>
  </si>
  <si>
    <t>V roce 2010 ukončena realizace projektu. Předpoklad přijetí dotace v 1.Q 2011.</t>
  </si>
  <si>
    <t>4757, 4858</t>
  </si>
  <si>
    <t>Skupova a Trnkova - rozšíření parkovacích stání</t>
  </si>
  <si>
    <t>Po schválení v ZMO dne 21. 12. 2010 opravy zapojeny do provozních výdajů odborů</t>
  </si>
  <si>
    <r>
      <t xml:space="preserve">Lesy Olomouc a.s., komentář viz. příloha vč.foto - dopis. </t>
    </r>
    <r>
      <rPr>
        <b/>
        <sz val="12"/>
        <rFont val="Times New Roman"/>
        <family val="1"/>
      </rPr>
      <t>Realizují Lesy Olomouc - OŽP</t>
    </r>
  </si>
  <si>
    <t>Rezerva na řešení akutních potřeb KMČ v průběhu roku.</t>
  </si>
  <si>
    <t xml:space="preserve">Plavecký stadion - rekonstrukce zasklení a opláštění krytého bazénu </t>
  </si>
  <si>
    <t>Olterm,OEP</t>
  </si>
  <si>
    <t>Mezisoučet A-D</t>
  </si>
  <si>
    <t>Nestavební investice</t>
  </si>
  <si>
    <t>Výkupy pozemků</t>
  </si>
  <si>
    <t>nahodilé příjmy z minulých let - neopakující se platby (vratky sankcí, uhrazené pohledávky od zaměstnaců apod.)</t>
  </si>
  <si>
    <t>Výkupy pozemků na akci Tram.trati Nové Sady od ŘSD /376 tis.kč/ a UZSVM /557 tis.Kč/. 175 tis. Kč na výkup pozemků OK3A Pozemkový fond a dalších nespecifikovaných. Proplacení kupních smluv na dokončené akci Rekonstrukce ul.Přichystalova 1,1 mil.Kč .</t>
  </si>
  <si>
    <t>Výkupy budov</t>
  </si>
  <si>
    <t>MJPR</t>
  </si>
  <si>
    <t>Odbory celkem vč. školských práv. subjektů</t>
  </si>
  <si>
    <t xml:space="preserve">daň z příjmů práv. osob za obce </t>
  </si>
  <si>
    <t>identická částka uvedena jako zdroj ke krytí případné vratky (VHP)</t>
  </si>
  <si>
    <t>identická částka uvedena jako zdroj ke krytí případné vratky (videoloterní terminály a rulety)</t>
  </si>
  <si>
    <t>stavební odbor 900 tis. Kč; živnostenský odbor 2.184 tis. Kč; odbor správy 7.000 tis. Kč (matrika, cest. doklady,</t>
  </si>
  <si>
    <t>Celkové náklady projektu 65,2 mil. Kč (CZV 50,7 mil. Kč), dotace 43,1 mil. Kč (85% CZV). Projekt je součástí IPRM Atraktivní a konkurenceschopná Olomouc. Na projekt byla podána žádost o poskytnutí dotace. Realizace bude zahájena a ukončena v roce 2011 s doplatkem v r. 2012</t>
  </si>
  <si>
    <t>Realizace akce, SP vydané v 1/2010. Jedná se o vybudování přechodu pro chodce se středním dělícím ostrůvkem před ZŠ, výstavbu parkovacích stání s účelovou komunikací, součástí akce je řešení odvodnění, VO, přeložky a úpravy NN, plynovodu a rekonstrukce částiNemilanky pod přechodem.</t>
  </si>
  <si>
    <t>Energetická opatření. Celkové náklady projektu 16,2 mil. Kč. O dotaci ve výši 6,4 mil. Kč (40 % z CV)  je žádáno v režimu de minimis (český dočasný rámec). Rozhodnutí ministra o poskytnutí podpory bude účinné 1 rok ode dne podpisu ministrem. Dotace budou poskytnuty až v roce 2012.</t>
  </si>
  <si>
    <t>Projekt je součástí IPRÚ Olomouc. Předložení žádosti plánováno na začátek roku 2011. Náklady na zpracování povinných příloh žádosti (marketing. analýza, popis proveditelnosti, FEA, apod)</t>
  </si>
  <si>
    <t>Náklady na zpracování žádosti vč. povinných příloh (studie proveditelnosti</t>
  </si>
  <si>
    <t>Digitální povodňový plán</t>
  </si>
  <si>
    <t>Oprava vojenského pohřebiště v Černovíře - II. etapa</t>
  </si>
  <si>
    <t>Rekonstrukce stávajicího pavilonu A VFO</t>
  </si>
  <si>
    <t>Výsadba Rudolfovy aleje</t>
  </si>
  <si>
    <t>Oživení parku Řepčín</t>
  </si>
  <si>
    <t>???</t>
  </si>
  <si>
    <t>Rozvoj eGovernmentu v obcích</t>
  </si>
  <si>
    <t xml:space="preserve">Realizace úspor energie </t>
  </si>
  <si>
    <t>Lesní cesta Horecká - II. etapa</t>
  </si>
  <si>
    <t>IPRÚ</t>
  </si>
  <si>
    <t>Realizace úspor energie zbývajících 3 škol. Náklady na zpracování žádosti vč. příloh</t>
  </si>
  <si>
    <t>IPRM Městské parky</t>
  </si>
  <si>
    <t>Aktualizace a změny alokací IPRM</t>
  </si>
  <si>
    <t>IPRM Atraktivní a konkurenceschopná Olomouc</t>
  </si>
  <si>
    <t>Rekapitulace schváleného rozpočtu na rok 2011</t>
  </si>
  <si>
    <t>Příjmy na  rok 2011</t>
  </si>
  <si>
    <t>Sumář provozních výdajů odborů MMOl na rok 2011</t>
  </si>
  <si>
    <t xml:space="preserve">Rozpočet příspěvkových organizací na rok 2011 - provozní část </t>
  </si>
  <si>
    <t>Plán investic na rok 2011 + příloha č. 1 - 2</t>
  </si>
  <si>
    <t>Sumář objednávek veřejných služeb u akciových společností na rok 2011</t>
  </si>
  <si>
    <t>Rozpočet provozních transferů (dotace, příspěvky a granty) na rok 2011</t>
  </si>
  <si>
    <t>Na základě informací uvedených v žádosti je nutné provést do data ukončení projektu opatření decentralizaci přípravy Teplé Užitkové Vody u  objektů, na které se žádá o dotace na energetická opatření na rok 2011 a 2012. Náklady na zpracování PD.</t>
  </si>
  <si>
    <t>Schválený rozpočet            rok 2011</t>
  </si>
  <si>
    <t>Schválený rozpočet             rok 2011</t>
  </si>
  <si>
    <t>Schválený rozpočet                 rok 2011</t>
  </si>
  <si>
    <t>správa a údržba areálu Chválkovice</t>
  </si>
  <si>
    <t>Celkem odbor životního prostředí</t>
  </si>
  <si>
    <t>41 - odbor majetkoprávní</t>
  </si>
  <si>
    <t xml:space="preserve">Poznámka                        </t>
  </si>
  <si>
    <t>ostatní pokuty</t>
  </si>
  <si>
    <t xml:space="preserve">SNO, a. s. 50.204 tis. Kč; MMOl 163.674 tis. Kč; MOVO, a. s. 57.541 tis. Kč;  OLTERM &amp; TD, a. s. 405 tis. Kč                          </t>
  </si>
  <si>
    <t xml:space="preserve">pokuty odbor agendy řidičů a motorových vozidel   </t>
  </si>
  <si>
    <t xml:space="preserve">pokuty odbor životního prostředí </t>
  </si>
  <si>
    <t>dotační tituly, na jejich příjem v roce 2011 jsou již podepsány závazné smlouvy</t>
  </si>
  <si>
    <t xml:space="preserve">odbor soc. pomoci 15 tis. Kč; odbor život. prostř. 410 tis. Kč; odbor agendy řidičů a mot. vozidel 10.300 tis. Kč                                    </t>
  </si>
  <si>
    <t>vzhledm k legislativní nejasnosti tohoto příjmu není proti této položce žádný konkrétní výdaj, ale na EO je</t>
  </si>
  <si>
    <t xml:space="preserve">SNO, a. s. 11.776 tis. Kč; MMOl 38.393 tis. Kč; MOVO, a. s. 13.497 tis. Kč;  OLTERM &amp; TD, a. s. 95 tis. Kč                          </t>
  </si>
  <si>
    <t>Příloha č. 6</t>
  </si>
  <si>
    <t xml:space="preserve">str. 2 </t>
  </si>
  <si>
    <t>str. 3</t>
  </si>
  <si>
    <t>44 - odbor evropských projektů</t>
  </si>
  <si>
    <t>Odbory celkem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</si>
  <si>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</si>
  <si>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</si>
  <si>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</si>
  <si>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</si>
  <si>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</si>
  <si>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</si>
  <si>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poplatky za odnětí pozemků plnění funkcí lesa</t>
  </si>
  <si>
    <t>poplatek za odstraňování komunálního odpadu</t>
  </si>
  <si>
    <t>poplatek ze psů</t>
  </si>
  <si>
    <t>poplatek za lázeňský nebo rekreační pobyt</t>
  </si>
  <si>
    <t>poplatek  za užívání veřejného prostranství</t>
  </si>
  <si>
    <t>poplatek ze vstupného</t>
  </si>
  <si>
    <t>)</t>
  </si>
  <si>
    <t>neinv. přij. transf. v rámci souhrn. dotač. vztahu</t>
  </si>
  <si>
    <t xml:space="preserve">14 - odbor školství - školské práv. subjekty            </t>
  </si>
  <si>
    <t>15 - odbor sociální pomoci</t>
  </si>
  <si>
    <t>20 - Městská policie</t>
  </si>
  <si>
    <t>30 - odbor památkové péče</t>
  </si>
  <si>
    <t>35 - odbor soc. služeb a zdravotnictví</t>
  </si>
  <si>
    <t>ve výdajích ekonom. odboru se promítá 50 % odvod do státního rozpočtu (§ 6409, položka 5362)</t>
  </si>
  <si>
    <t>očekávaný přebytek hospodaření roku 2010</t>
  </si>
  <si>
    <t>org. 10561    71.004,-Kč</t>
  </si>
  <si>
    <t>org. 300 - malé projekty - v průběhu roku převod na odbory dle rozhodnutí RMO</t>
  </si>
  <si>
    <t>03-odbor koncepce a rozvoje</t>
  </si>
  <si>
    <t>Regionální fond pro přípravu projektů</t>
  </si>
  <si>
    <t>11-odbor vnějších vztahů a inf.</t>
  </si>
  <si>
    <t>org. 250</t>
  </si>
  <si>
    <t>DLE PLATNÉ ROZPOČTOVÉ SKLADBY</t>
  </si>
  <si>
    <t xml:space="preserve">RMO                 II. čtení </t>
  </si>
  <si>
    <t>dlouhodobé přijaté půjčené prostředky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</si>
</sst>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00"/>
    <numFmt numFmtId="166" formatCode="#,##0_ ;\-#,##0\ "/>
    <numFmt numFmtId="167" formatCode="#,##0\ &quot;Kč&quot;"/>
    <numFmt numFmtId="168" formatCode="#,##0.00_ ;\-#,##0.00\ 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0.0"/>
    <numFmt numFmtId="175" formatCode="_-* #,##0\ _K_č_-;\-* #,##0\ _K_č_-;_-* &quot;-&quot;??\ _K_č_-;_-@_-"/>
    <numFmt numFmtId="176" formatCode="d/m/yy"/>
    <numFmt numFmtId="177" formatCode="#,##0\ _K_č"/>
    <numFmt numFmtId="178" formatCode="#\ ###\ ###\ ###"/>
    <numFmt numFmtId="179" formatCode="d/m\."/>
    <numFmt numFmtId="180" formatCode="#,##0_ ;[Red]\-#,##0\ "/>
    <numFmt numFmtId="181" formatCode="#,##0.000"/>
    <numFmt numFmtId="182" formatCode="_-* #,##0.0\ _K_č_-;\-* #,##0.0\ _K_č_-;_-* &quot;-&quot;??\ _K_č_-;_-@_-"/>
    <numFmt numFmtId="183" formatCode="#,##0.0000"/>
    <numFmt numFmtId="184" formatCode="#,##0.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* #,##0_);_(* \(#,##0\);_(* &quot;-&quot;_);_(@_)"/>
    <numFmt numFmtId="191" formatCode="_(&quot;Kč&quot;* #,##0.00_);_(&quot;Kč&quot;* \(#,##0.00\);_(&quot;Kč&quot;* &quot;-&quot;??_);_(@_)"/>
    <numFmt numFmtId="192" formatCode="_(* #,##0.00_);_(* \(#,##0.00\);_(* &quot;-&quot;??_);_(@_)"/>
    <numFmt numFmtId="193" formatCode="0;[Red]0"/>
    <numFmt numFmtId="194" formatCode="#,##0.000000"/>
    <numFmt numFmtId="195" formatCode="#,##0.0000000"/>
    <numFmt numFmtId="196" formatCode="0.0%"/>
    <numFmt numFmtId="197" formatCode="0_ ;[Red]\-0\ "/>
    <numFmt numFmtId="198" formatCode="000\ 00"/>
    <numFmt numFmtId="199" formatCode="#.##0,"/>
    <numFmt numFmtId="200" formatCode="#.##00,"/>
    <numFmt numFmtId="201" formatCode="#.##,"/>
    <numFmt numFmtId="202" formatCode="#.#,"/>
    <numFmt numFmtId="203" formatCode="#,"/>
    <numFmt numFmtId="204" formatCode="#,###,"/>
    <numFmt numFmtId="205" formatCode="_-* #,##0.000\ _K_č_-;\-* #,##0.000\ _K_č_-;_-* &quot;-&quot;??\ _K_č_-;_-@_-"/>
    <numFmt numFmtId="206" formatCode="#,##0.0_ ;\-#,##0.0\ "/>
    <numFmt numFmtId="207" formatCode="#,##0,\x"/>
    <numFmt numFmtId="208" formatCode="#,##0\ &quot;kr&quot;;\-#,##0\ &quot;kr&quot;"/>
    <numFmt numFmtId="209" formatCode="#,##0\ &quot;kr&quot;;[Red]\-#,##0\ &quot;kr&quot;"/>
    <numFmt numFmtId="210" formatCode="#,##0.00\ &quot;kr&quot;;\-#,##0.00\ &quot;kr&quot;"/>
    <numFmt numFmtId="211" formatCode="#,##0.00\ &quot;kr&quot;;[Red]\-#,##0.00\ &quot;kr&quot;"/>
    <numFmt numFmtId="212" formatCode="_-* #,##0\ &quot;kr&quot;_-;\-* #,##0\ &quot;kr&quot;_-;_-* &quot;-&quot;\ &quot;kr&quot;_-;_-@_-"/>
    <numFmt numFmtId="213" formatCode="_-* #,##0\ _k_r_-;\-* #,##0\ _k_r_-;_-* &quot;-&quot;\ _k_r_-;_-@_-"/>
    <numFmt numFmtId="214" formatCode="_-* #,##0.00\ &quot;kr&quot;_-;\-* #,##0.00\ &quot;kr&quot;_-;_-* &quot;-&quot;??\ &quot;kr&quot;_-;_-@_-"/>
    <numFmt numFmtId="215" formatCode="_-* #,##0.00\ _k_r_-;\-* #,##0.00\ _k_r_-;_-* &quot;-&quot;??\ _k_r_-;_-@_-"/>
    <numFmt numFmtId="216" formatCode="[$-405]d\.\ mmmm\ yyyy"/>
    <numFmt numFmtId="217" formatCode="mmm/yyyy"/>
    <numFmt numFmtId="218" formatCode="d/m"/>
    <numFmt numFmtId="219" formatCode="dd/mm/yy"/>
    <numFmt numFmtId="220" formatCode="#,##0.00;[Red]#,##0.00"/>
    <numFmt numFmtId="221" formatCode="General_)"/>
    <numFmt numFmtId="222" formatCode="###,###,###"/>
    <numFmt numFmtId="223" formatCode="####"/>
    <numFmt numFmtId="224" formatCode="##\ ###\ ###"/>
    <numFmt numFmtId="225" formatCode="###,###,###.###"/>
    <numFmt numFmtId="226" formatCode="0.E+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10"/>
      <name val="Arial Narrow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 CE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color indexed="10"/>
      <name val="Arial CE"/>
      <family val="0"/>
    </font>
    <font>
      <b/>
      <i/>
      <sz val="8"/>
      <name val="Arial CE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sz val="9"/>
      <name val="Arial CE"/>
      <family val="2"/>
    </font>
    <font>
      <sz val="8"/>
      <color indexed="12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b/>
      <u val="single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868">
    <xf numFmtId="0" fontId="0" fillId="0" borderId="0" xfId="0" applyAlignment="1">
      <alignment/>
    </xf>
    <xf numFmtId="3" fontId="4" fillId="7" borderId="10" xfId="0" applyNumberFormat="1" applyFont="1" applyFill="1" applyBorder="1" applyAlignment="1">
      <alignment horizontal="center" vertical="center" wrapText="1"/>
    </xf>
    <xf numFmtId="3" fontId="4" fillId="7" borderId="10" xfId="4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34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3" fontId="7" fillId="7" borderId="10" xfId="3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 wrapText="1"/>
    </xf>
    <xf numFmtId="0" fontId="12" fillId="7" borderId="20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3" fontId="12" fillId="7" borderId="22" xfId="0" applyNumberFormat="1" applyFont="1" applyFill="1" applyBorder="1" applyAlignment="1">
      <alignment vertical="center"/>
    </xf>
    <xf numFmtId="4" fontId="12" fillId="7" borderId="22" xfId="0" applyNumberFormat="1" applyFont="1" applyFill="1" applyBorder="1" applyAlignment="1">
      <alignment vertical="center"/>
    </xf>
    <xf numFmtId="3" fontId="0" fillId="7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/>
    </xf>
    <xf numFmtId="0" fontId="7" fillId="0" borderId="3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7" fillId="4" borderId="31" xfId="0" applyFont="1" applyFill="1" applyBorder="1" applyAlignment="1">
      <alignment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vertical="center"/>
    </xf>
    <xf numFmtId="0" fontId="18" fillId="4" borderId="4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7" fillId="17" borderId="24" xfId="0" applyFont="1" applyFill="1" applyBorder="1" applyAlignment="1">
      <alignment horizontal="left" vertical="center"/>
    </xf>
    <xf numFmtId="0" fontId="17" fillId="17" borderId="26" xfId="0" applyFont="1" applyFill="1" applyBorder="1" applyAlignment="1">
      <alignment horizontal="center" vertical="center" wrapText="1"/>
    </xf>
    <xf numFmtId="0" fontId="17" fillId="17" borderId="26" xfId="0" applyFont="1" applyFill="1" applyBorder="1" applyAlignment="1">
      <alignment vertical="center"/>
    </xf>
    <xf numFmtId="0" fontId="17" fillId="17" borderId="26" xfId="0" applyFont="1" applyFill="1" applyBorder="1" applyAlignment="1">
      <alignment vertical="center" wrapText="1"/>
    </xf>
    <xf numFmtId="0" fontId="18" fillId="17" borderId="33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8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/>
    </xf>
    <xf numFmtId="164" fontId="18" fillId="0" borderId="26" xfId="0" applyNumberFormat="1" applyFont="1" applyFill="1" applyBorder="1" applyAlignment="1">
      <alignment horizontal="right" vertical="center" wrapText="1"/>
    </xf>
    <xf numFmtId="0" fontId="18" fillId="0" borderId="33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7" fillId="7" borderId="34" xfId="0" applyFont="1" applyFill="1" applyBorder="1" applyAlignment="1">
      <alignment vertical="center" wrapText="1"/>
    </xf>
    <xf numFmtId="0" fontId="17" fillId="7" borderId="27" xfId="0" applyFont="1" applyFill="1" applyBorder="1" applyAlignment="1">
      <alignment vertical="center" wrapText="1"/>
    </xf>
    <xf numFmtId="0" fontId="18" fillId="7" borderId="42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vertical="center" wrapText="1"/>
    </xf>
    <xf numFmtId="0" fontId="18" fillId="7" borderId="17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vertical="center" wrapText="1"/>
    </xf>
    <xf numFmtId="0" fontId="18" fillId="7" borderId="19" xfId="0" applyFont="1" applyFill="1" applyBorder="1" applyAlignment="1">
      <alignment vertical="center" wrapText="1"/>
    </xf>
    <xf numFmtId="0" fontId="18" fillId="7" borderId="17" xfId="0" applyFont="1" applyFill="1" applyBorder="1" applyAlignment="1">
      <alignment vertical="center"/>
    </xf>
    <xf numFmtId="0" fontId="17" fillId="7" borderId="17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39" xfId="0" applyFont="1" applyFill="1" applyBorder="1" applyAlignment="1">
      <alignment vertical="center"/>
    </xf>
    <xf numFmtId="0" fontId="17" fillId="7" borderId="29" xfId="0" applyFont="1" applyFill="1" applyBorder="1" applyAlignment="1">
      <alignment vertical="center" wrapText="1"/>
    </xf>
    <xf numFmtId="0" fontId="18" fillId="7" borderId="43" xfId="0" applyFont="1" applyFill="1" applyBorder="1" applyAlignment="1">
      <alignment vertical="center" wrapText="1"/>
    </xf>
    <xf numFmtId="0" fontId="17" fillId="17" borderId="24" xfId="0" applyFont="1" applyFill="1" applyBorder="1" applyAlignment="1">
      <alignment vertical="center"/>
    </xf>
    <xf numFmtId="0" fontId="18" fillId="17" borderId="26" xfId="0" applyFont="1" applyFill="1" applyBorder="1" applyAlignment="1">
      <alignment vertical="center" wrapText="1"/>
    </xf>
    <xf numFmtId="0" fontId="17" fillId="17" borderId="21" xfId="0" applyFont="1" applyFill="1" applyBorder="1" applyAlignment="1">
      <alignment vertical="center" wrapText="1"/>
    </xf>
    <xf numFmtId="0" fontId="17" fillId="17" borderId="23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28" xfId="34" applyNumberFormat="1" applyFont="1" applyFill="1" applyBorder="1" applyAlignment="1">
      <alignment horizontal="right" vertical="center"/>
    </xf>
    <xf numFmtId="3" fontId="7" fillId="0" borderId="14" xfId="34" applyNumberFormat="1" applyFont="1" applyFill="1" applyBorder="1" applyAlignment="1">
      <alignment horizontal="right" vertical="center"/>
    </xf>
    <xf numFmtId="3" fontId="8" fillId="4" borderId="4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5" xfId="34" applyNumberFormat="1" applyFont="1" applyFill="1" applyBorder="1" applyAlignment="1">
      <alignment horizontal="right" vertical="center"/>
    </xf>
    <xf numFmtId="3" fontId="8" fillId="4" borderId="41" xfId="0" applyNumberFormat="1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vertical="center" wrapText="1"/>
    </xf>
    <xf numFmtId="3" fontId="17" fillId="17" borderId="22" xfId="0" applyNumberFormat="1" applyFont="1" applyFill="1" applyBorder="1" applyAlignment="1">
      <alignment horizontal="right" vertical="center" wrapText="1"/>
    </xf>
    <xf numFmtId="3" fontId="17" fillId="7" borderId="27" xfId="0" applyNumberFormat="1" applyFont="1" applyFill="1" applyBorder="1" applyAlignment="1">
      <alignment horizontal="right" vertical="center" wrapText="1"/>
    </xf>
    <xf numFmtId="3" fontId="17" fillId="7" borderId="14" xfId="0" applyNumberFormat="1" applyFont="1" applyFill="1" applyBorder="1" applyAlignment="1">
      <alignment horizontal="right" vertical="center" wrapText="1"/>
    </xf>
    <xf numFmtId="3" fontId="18" fillId="7" borderId="15" xfId="0" applyNumberFormat="1" applyFont="1" applyFill="1" applyBorder="1" applyAlignment="1">
      <alignment horizontal="right" vertical="center" wrapText="1"/>
    </xf>
    <xf numFmtId="3" fontId="17" fillId="7" borderId="15" xfId="0" applyNumberFormat="1" applyFont="1" applyFill="1" applyBorder="1" applyAlignment="1">
      <alignment horizontal="right" vertical="center" wrapText="1"/>
    </xf>
    <xf numFmtId="3" fontId="17" fillId="7" borderId="29" xfId="0" applyNumberFormat="1" applyFont="1" applyFill="1" applyBorder="1" applyAlignment="1">
      <alignment horizontal="right" vertical="center" wrapText="1"/>
    </xf>
    <xf numFmtId="3" fontId="7" fillId="0" borderId="44" xfId="34" applyNumberFormat="1" applyFont="1" applyFill="1" applyBorder="1" applyAlignment="1">
      <alignment horizontal="right" vertical="center"/>
    </xf>
    <xf numFmtId="3" fontId="17" fillId="17" borderId="26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vertical="center"/>
    </xf>
    <xf numFmtId="3" fontId="7" fillId="0" borderId="13" xfId="34" applyNumberFormat="1" applyFont="1" applyFill="1" applyBorder="1" applyAlignment="1">
      <alignment vertical="center"/>
    </xf>
    <xf numFmtId="3" fontId="12" fillId="7" borderId="45" xfId="0" applyNumberFormat="1" applyFont="1" applyFill="1" applyBorder="1" applyAlignment="1">
      <alignment vertical="center"/>
    </xf>
    <xf numFmtId="0" fontId="2" fillId="0" borderId="0" xfId="51">
      <alignment/>
      <protection/>
    </xf>
    <xf numFmtId="3" fontId="2" fillId="0" borderId="0" xfId="51" applyNumberFormat="1">
      <alignment/>
      <protection/>
    </xf>
    <xf numFmtId="3" fontId="14" fillId="7" borderId="10" xfId="51" applyNumberFormat="1" applyFont="1" applyFill="1" applyBorder="1" applyAlignment="1">
      <alignment horizontal="center" vertical="center" wrapText="1"/>
      <protection/>
    </xf>
    <xf numFmtId="3" fontId="24" fillId="0" borderId="46" xfId="51" applyNumberFormat="1" applyFont="1" applyBorder="1" applyAlignment="1">
      <alignment vertical="center"/>
      <protection/>
    </xf>
    <xf numFmtId="49" fontId="6" fillId="4" borderId="47" xfId="51" applyNumberFormat="1" applyFont="1" applyFill="1" applyBorder="1" applyAlignment="1">
      <alignment vertical="center" wrapText="1"/>
      <protection/>
    </xf>
    <xf numFmtId="3" fontId="4" fillId="7" borderId="33" xfId="49" applyNumberFormat="1" applyFont="1" applyFill="1" applyBorder="1" applyAlignment="1">
      <alignment horizontal="center" vertical="center" wrapText="1"/>
      <protection/>
    </xf>
    <xf numFmtId="0" fontId="14" fillId="0" borderId="0" xfId="51" applyFont="1" applyAlignment="1">
      <alignment vertical="center"/>
      <protection/>
    </xf>
    <xf numFmtId="4" fontId="15" fillId="0" borderId="0" xfId="51" applyNumberFormat="1" applyFont="1" applyAlignment="1">
      <alignment vertical="center"/>
      <protection/>
    </xf>
    <xf numFmtId="3" fontId="14" fillId="0" borderId="46" xfId="51" applyNumberFormat="1" applyFont="1" applyFill="1" applyBorder="1" applyAlignment="1">
      <alignment vertical="center"/>
      <protection/>
    </xf>
    <xf numFmtId="3" fontId="14" fillId="0" borderId="46" xfId="51" applyNumberFormat="1" applyFont="1" applyBorder="1" applyAlignment="1">
      <alignment vertical="center"/>
      <protection/>
    </xf>
    <xf numFmtId="4" fontId="5" fillId="0" borderId="0" xfId="51" applyNumberFormat="1" applyFont="1" applyAlignment="1">
      <alignment vertical="center"/>
      <protection/>
    </xf>
    <xf numFmtId="4" fontId="25" fillId="0" borderId="0" xfId="51" applyNumberFormat="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3" fontId="14" fillId="24" borderId="48" xfId="55" applyNumberFormat="1" applyFont="1" applyFill="1" applyBorder="1" applyAlignment="1">
      <alignment vertical="center"/>
    </xf>
    <xf numFmtId="3" fontId="14" fillId="0" borderId="46" xfId="55" applyNumberFormat="1" applyFont="1" applyBorder="1" applyAlignment="1">
      <alignment vertical="center"/>
    </xf>
    <xf numFmtId="4" fontId="26" fillId="0" borderId="0" xfId="51" applyNumberFormat="1" applyFont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4" fontId="15" fillId="0" borderId="10" xfId="51" applyNumberFormat="1" applyFont="1" applyBorder="1" applyAlignment="1">
      <alignment vertical="center"/>
      <protection/>
    </xf>
    <xf numFmtId="0" fontId="25" fillId="0" borderId="0" xfId="51" applyFont="1" applyAlignment="1">
      <alignment vertical="center"/>
      <protection/>
    </xf>
    <xf numFmtId="3" fontId="14" fillId="0" borderId="0" xfId="51" applyNumberFormat="1" applyFont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14" fillId="19" borderId="40" xfId="0" applyFont="1" applyFill="1" applyBorder="1" applyAlignment="1">
      <alignment horizontal="center" vertical="center" wrapText="1"/>
    </xf>
    <xf numFmtId="0" fontId="14" fillId="19" borderId="37" xfId="0" applyFont="1" applyFill="1" applyBorder="1" applyAlignment="1">
      <alignment horizontal="center" vertical="center" wrapText="1"/>
    </xf>
    <xf numFmtId="3" fontId="4" fillId="19" borderId="49" xfId="0" applyNumberFormat="1" applyFont="1" applyFill="1" applyBorder="1" applyAlignment="1">
      <alignment horizontal="center" vertical="center" wrapText="1"/>
    </xf>
    <xf numFmtId="0" fontId="14" fillId="19" borderId="49" xfId="0" applyFont="1" applyFill="1" applyBorder="1" applyAlignment="1">
      <alignment horizontal="center" vertical="center" wrapText="1"/>
    </xf>
    <xf numFmtId="0" fontId="14" fillId="19" borderId="5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/>
    </xf>
    <xf numFmtId="0" fontId="15" fillId="25" borderId="10" xfId="0" applyFont="1" applyFill="1" applyBorder="1" applyAlignment="1">
      <alignment vertical="center"/>
    </xf>
    <xf numFmtId="3" fontId="15" fillId="25" borderId="46" xfId="0" applyNumberFormat="1" applyFont="1" applyFill="1" applyBorder="1" applyAlignment="1">
      <alignment vertical="center"/>
    </xf>
    <xf numFmtId="3" fontId="15" fillId="25" borderId="10" xfId="0" applyNumberFormat="1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5" fillId="25" borderId="53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3" fontId="15" fillId="17" borderId="54" xfId="0" applyNumberFormat="1" applyFont="1" applyFill="1" applyBorder="1" applyAlignment="1">
      <alignment vertical="center"/>
    </xf>
    <xf numFmtId="3" fontId="15" fillId="17" borderId="10" xfId="0" applyNumberFormat="1" applyFont="1" applyFill="1" applyBorder="1" applyAlignment="1">
      <alignment vertical="center"/>
    </xf>
    <xf numFmtId="0" fontId="29" fillId="0" borderId="52" xfId="0" applyFont="1" applyFill="1" applyBorder="1" applyAlignment="1">
      <alignment vertical="center"/>
    </xf>
    <xf numFmtId="3" fontId="15" fillId="0" borderId="5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3" fontId="15" fillId="17" borderId="46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horizontal="left" vertical="center"/>
    </xf>
    <xf numFmtId="3" fontId="15" fillId="17" borderId="53" xfId="0" applyNumberFormat="1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7" borderId="29" xfId="47" applyNumberFormat="1" applyFont="1" applyFill="1" applyBorder="1" applyAlignment="1">
      <alignment horizontal="center" vertical="center" wrapText="1"/>
      <protection/>
    </xf>
    <xf numFmtId="3" fontId="6" fillId="4" borderId="15" xfId="47" applyNumberFormat="1" applyFont="1" applyFill="1" applyBorder="1" applyAlignment="1">
      <alignment horizontal="left" vertical="center" wrapText="1"/>
      <protection/>
    </xf>
    <xf numFmtId="3" fontId="6" fillId="4" borderId="15" xfId="47" applyNumberFormat="1" applyFont="1" applyFill="1" applyBorder="1" applyAlignment="1">
      <alignment horizontal="center" vertical="center" wrapText="1"/>
      <protection/>
    </xf>
    <xf numFmtId="0" fontId="32" fillId="4" borderId="15" xfId="47" applyFont="1" applyFill="1" applyBorder="1" applyAlignment="1">
      <alignment horizontal="center" vertical="center"/>
      <protection/>
    </xf>
    <xf numFmtId="0" fontId="4" fillId="0" borderId="28" xfId="47" applyFont="1" applyBorder="1" applyAlignment="1">
      <alignment horizontal="left" vertical="center"/>
      <protection/>
    </xf>
    <xf numFmtId="0" fontId="4" fillId="0" borderId="57" xfId="47" applyFont="1" applyBorder="1" applyAlignment="1">
      <alignment horizontal="center" vertical="center"/>
      <protection/>
    </xf>
    <xf numFmtId="0" fontId="4" fillId="0" borderId="57" xfId="47" applyFont="1" applyBorder="1" applyAlignment="1">
      <alignment horizontal="left" vertical="center"/>
      <protection/>
    </xf>
    <xf numFmtId="0" fontId="2" fillId="0" borderId="28" xfId="47" applyBorder="1" applyAlignment="1">
      <alignment horizontal="left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31" fillId="0" borderId="28" xfId="47" applyFont="1" applyBorder="1" applyAlignment="1">
      <alignment horizontal="center" vertical="center"/>
      <protection/>
    </xf>
    <xf numFmtId="0" fontId="30" fillId="0" borderId="0" xfId="47" applyFont="1" applyAlignment="1">
      <alignment horizontal="center" vertical="center"/>
      <protection/>
    </xf>
    <xf numFmtId="0" fontId="6" fillId="4" borderId="58" xfId="47" applyFont="1" applyFill="1" applyBorder="1" applyAlignment="1">
      <alignment horizontal="left" vertical="center"/>
      <protection/>
    </xf>
    <xf numFmtId="0" fontId="6" fillId="4" borderId="58" xfId="47" applyFont="1" applyFill="1" applyBorder="1" applyAlignment="1">
      <alignment horizontal="center" vertical="center"/>
      <protection/>
    </xf>
    <xf numFmtId="3" fontId="6" fillId="4" borderId="15" xfId="47" applyNumberFormat="1" applyFont="1" applyFill="1" applyBorder="1" applyAlignment="1">
      <alignment horizontal="center" vertical="center"/>
      <protection/>
    </xf>
    <xf numFmtId="0" fontId="32" fillId="4" borderId="0" xfId="47" applyFont="1" applyFill="1" applyAlignment="1">
      <alignment horizontal="center" vertical="center"/>
      <protection/>
    </xf>
    <xf numFmtId="0" fontId="32" fillId="0" borderId="0" xfId="47" applyFont="1" applyFill="1" applyAlignment="1">
      <alignment horizontal="center" vertical="center"/>
      <protection/>
    </xf>
    <xf numFmtId="0" fontId="4" fillId="0" borderId="57" xfId="47" applyFont="1" applyFill="1" applyBorder="1" applyAlignment="1">
      <alignment horizontal="center" vertical="center"/>
      <protection/>
    </xf>
    <xf numFmtId="0" fontId="4" fillId="0" borderId="57" xfId="47" applyFont="1" applyFill="1" applyBorder="1" applyAlignment="1">
      <alignment horizontal="left" vertical="center"/>
      <protection/>
    </xf>
    <xf numFmtId="3" fontId="4" fillId="0" borderId="28" xfId="47" applyNumberFormat="1" applyFont="1" applyFill="1" applyBorder="1" applyAlignment="1">
      <alignment horizontal="center" vertical="center"/>
      <protection/>
    </xf>
    <xf numFmtId="3" fontId="31" fillId="0" borderId="28" xfId="47" applyNumberFormat="1" applyFont="1" applyFill="1" applyBorder="1" applyAlignment="1">
      <alignment horizontal="center" vertical="center"/>
      <protection/>
    </xf>
    <xf numFmtId="3" fontId="4" fillId="0" borderId="28" xfId="47" applyNumberFormat="1" applyFont="1" applyFill="1" applyBorder="1" applyAlignment="1">
      <alignment horizontal="left" vertical="center"/>
      <protection/>
    </xf>
    <xf numFmtId="3" fontId="32" fillId="0" borderId="0" xfId="47" applyNumberFormat="1" applyFont="1" applyFill="1" applyAlignment="1">
      <alignment horizontal="center" vertical="center"/>
      <protection/>
    </xf>
    <xf numFmtId="0" fontId="4" fillId="0" borderId="57" xfId="47" applyFont="1" applyBorder="1" applyAlignment="1">
      <alignment horizontal="center" vertical="center" wrapText="1"/>
      <protection/>
    </xf>
    <xf numFmtId="0" fontId="4" fillId="0" borderId="28" xfId="47" applyFont="1" applyFill="1" applyBorder="1" applyAlignment="1">
      <alignment horizontal="left" vertical="center"/>
      <protection/>
    </xf>
    <xf numFmtId="3" fontId="30" fillId="0" borderId="0" xfId="47" applyNumberFormat="1" applyFont="1" applyFill="1" applyAlignment="1">
      <alignment horizontal="center" vertical="center"/>
      <protection/>
    </xf>
    <xf numFmtId="0" fontId="30" fillId="0" borderId="0" xfId="47" applyFont="1" applyFill="1" applyAlignment="1">
      <alignment horizontal="center" vertical="center"/>
      <protection/>
    </xf>
    <xf numFmtId="0" fontId="4" fillId="0" borderId="57" xfId="47" applyFont="1" applyFill="1" applyBorder="1" applyAlignment="1">
      <alignment horizontal="left" vertical="center"/>
      <protection/>
    </xf>
    <xf numFmtId="0" fontId="4" fillId="0" borderId="57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3" fontId="30" fillId="0" borderId="0" xfId="47" applyNumberFormat="1" applyFont="1" applyFill="1" applyBorder="1" applyAlignment="1">
      <alignment horizontal="center" vertical="center"/>
      <protection/>
    </xf>
    <xf numFmtId="0" fontId="4" fillId="0" borderId="28" xfId="47" applyFont="1" applyFill="1" applyBorder="1" applyAlignment="1">
      <alignment vertical="center" wrapText="1"/>
      <protection/>
    </xf>
    <xf numFmtId="0" fontId="4" fillId="0" borderId="28" xfId="47" applyFont="1" applyFill="1" applyBorder="1" applyAlignment="1">
      <alignment horizontal="left" vertical="center" wrapText="1"/>
      <protection/>
    </xf>
    <xf numFmtId="0" fontId="30" fillId="0" borderId="0" xfId="47" applyFont="1" applyFill="1" applyAlignment="1">
      <alignment horizontal="left" vertical="center"/>
      <protection/>
    </xf>
    <xf numFmtId="3" fontId="4" fillId="0" borderId="57" xfId="47" applyNumberFormat="1" applyFont="1" applyBorder="1" applyAlignment="1">
      <alignment horizontal="left" vertical="center"/>
      <protection/>
    </xf>
    <xf numFmtId="3" fontId="4" fillId="0" borderId="28" xfId="47" applyNumberFormat="1" applyFont="1" applyFill="1" applyBorder="1" applyAlignment="1">
      <alignment horizontal="left" vertical="center"/>
      <protection/>
    </xf>
    <xf numFmtId="3" fontId="4" fillId="0" borderId="28" xfId="47" applyNumberFormat="1" applyFont="1" applyBorder="1" applyAlignment="1">
      <alignment horizontal="left" vertical="center"/>
      <protection/>
    </xf>
    <xf numFmtId="0" fontId="7" fillId="0" borderId="29" xfId="53" applyFont="1" applyFill="1" applyBorder="1" applyAlignment="1">
      <alignment vertical="center"/>
      <protection/>
    </xf>
    <xf numFmtId="3" fontId="4" fillId="0" borderId="28" xfId="47" applyNumberFormat="1" applyFont="1" applyFill="1" applyBorder="1" applyAlignment="1">
      <alignment horizontal="center" vertical="center"/>
      <protection/>
    </xf>
    <xf numFmtId="3" fontId="31" fillId="0" borderId="28" xfId="47" applyNumberFormat="1" applyFont="1" applyFill="1" applyBorder="1" applyAlignment="1">
      <alignment horizontal="center" vertical="center"/>
      <protection/>
    </xf>
    <xf numFmtId="3" fontId="6" fillId="0" borderId="28" xfId="47" applyNumberFormat="1" applyFont="1" applyFill="1" applyBorder="1" applyAlignment="1">
      <alignment horizontal="center" vertical="center"/>
      <protection/>
    </xf>
    <xf numFmtId="3" fontId="4" fillId="0" borderId="44" xfId="47" applyNumberFormat="1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vertical="center"/>
      <protection/>
    </xf>
    <xf numFmtId="3" fontId="30" fillId="0" borderId="0" xfId="47" applyNumberFormat="1" applyFont="1" applyFill="1" applyAlignment="1">
      <alignment horizontal="center" vertical="center"/>
      <protection/>
    </xf>
    <xf numFmtId="0" fontId="2" fillId="0" borderId="57" xfId="47" applyBorder="1" applyAlignment="1">
      <alignment horizontal="left" vertical="center" wrapText="1"/>
      <protection/>
    </xf>
    <xf numFmtId="3" fontId="4" fillId="0" borderId="28" xfId="47" applyNumberFormat="1" applyFont="1" applyBorder="1" applyAlignment="1">
      <alignment horizontal="center" vertical="center"/>
      <protection/>
    </xf>
    <xf numFmtId="0" fontId="6" fillId="0" borderId="58" xfId="47" applyFont="1" applyFill="1" applyBorder="1" applyAlignment="1">
      <alignment horizontal="left" vertical="center"/>
      <protection/>
    </xf>
    <xf numFmtId="0" fontId="6" fillId="0" borderId="58" xfId="47" applyFont="1" applyFill="1" applyBorder="1" applyAlignment="1">
      <alignment horizontal="center" vertical="center"/>
      <protection/>
    </xf>
    <xf numFmtId="3" fontId="31" fillId="0" borderId="28" xfId="47" applyNumberFormat="1" applyFont="1" applyBorder="1" applyAlignment="1">
      <alignment horizontal="center" vertical="center"/>
      <protection/>
    </xf>
    <xf numFmtId="0" fontId="6" fillId="7" borderId="58" xfId="47" applyFont="1" applyFill="1" applyBorder="1" applyAlignment="1">
      <alignment horizontal="left" vertical="center"/>
      <protection/>
    </xf>
    <xf numFmtId="0" fontId="6" fillId="7" borderId="58" xfId="47" applyFont="1" applyFill="1" applyBorder="1" applyAlignment="1">
      <alignment horizontal="center" vertical="center"/>
      <protection/>
    </xf>
    <xf numFmtId="0" fontId="4" fillId="7" borderId="58" xfId="47" applyFont="1" applyFill="1" applyBorder="1" applyAlignment="1">
      <alignment horizontal="left" vertical="center"/>
      <protection/>
    </xf>
    <xf numFmtId="3" fontId="6" fillId="7" borderId="15" xfId="47" applyNumberFormat="1" applyFont="1" applyFill="1" applyBorder="1" applyAlignment="1">
      <alignment horizontal="center" vertical="center"/>
      <protection/>
    </xf>
    <xf numFmtId="0" fontId="30" fillId="0" borderId="0" xfId="47" applyFont="1" applyFill="1" applyAlignment="1">
      <alignment vertical="center"/>
      <protection/>
    </xf>
    <xf numFmtId="0" fontId="30" fillId="0" borderId="0" xfId="47" applyFont="1">
      <alignment/>
      <protection/>
    </xf>
    <xf numFmtId="3" fontId="4" fillId="7" borderId="15" xfId="47" applyNumberFormat="1" applyFont="1" applyFill="1" applyBorder="1" applyAlignment="1">
      <alignment horizontal="center" vertical="center" wrapText="1"/>
      <protection/>
    </xf>
    <xf numFmtId="0" fontId="30" fillId="0" borderId="15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left" vertical="center"/>
      <protection/>
    </xf>
    <xf numFmtId="0" fontId="4" fillId="0" borderId="29" xfId="47" applyFont="1" applyBorder="1" applyAlignment="1">
      <alignment horizontal="center" vertical="center" wrapText="1"/>
      <protection/>
    </xf>
    <xf numFmtId="0" fontId="4" fillId="0" borderId="38" xfId="47" applyFont="1" applyBorder="1" applyAlignment="1">
      <alignment horizontal="center" vertical="center" wrapText="1"/>
      <protection/>
    </xf>
    <xf numFmtId="0" fontId="4" fillId="0" borderId="29" xfId="47" applyFont="1" applyBorder="1" applyAlignment="1">
      <alignment horizontal="center" vertical="center"/>
      <protection/>
    </xf>
    <xf numFmtId="0" fontId="31" fillId="0" borderId="29" xfId="47" applyFont="1" applyBorder="1" applyAlignment="1">
      <alignment horizontal="center" vertical="center"/>
      <protection/>
    </xf>
    <xf numFmtId="3" fontId="30" fillId="0" borderId="0" xfId="47" applyNumberFormat="1" applyFont="1" applyAlignment="1">
      <alignment horizontal="center" vertical="center"/>
      <protection/>
    </xf>
    <xf numFmtId="3" fontId="30" fillId="0" borderId="0" xfId="47" applyNumberFormat="1" applyFont="1">
      <alignment/>
      <protection/>
    </xf>
    <xf numFmtId="0" fontId="6" fillId="4" borderId="15" xfId="47" applyFont="1" applyFill="1" applyBorder="1" applyAlignment="1">
      <alignment horizontal="left" vertical="center"/>
      <protection/>
    </xf>
    <xf numFmtId="0" fontId="4" fillId="4" borderId="15" xfId="47" applyFont="1" applyFill="1" applyBorder="1" applyAlignment="1">
      <alignment horizontal="center" vertical="center"/>
      <protection/>
    </xf>
    <xf numFmtId="0" fontId="4" fillId="4" borderId="15" xfId="47" applyFont="1" applyFill="1" applyBorder="1" applyAlignment="1">
      <alignment horizontal="left" vertical="center"/>
      <protection/>
    </xf>
    <xf numFmtId="3" fontId="6" fillId="4" borderId="15" xfId="47" applyNumberFormat="1" applyFont="1" applyFill="1" applyBorder="1" applyAlignment="1">
      <alignment horizontal="center" vertical="center"/>
      <protection/>
    </xf>
    <xf numFmtId="0" fontId="30" fillId="4" borderId="15" xfId="47" applyFont="1" applyFill="1" applyBorder="1">
      <alignment/>
      <protection/>
    </xf>
    <xf numFmtId="0" fontId="4" fillId="0" borderId="57" xfId="47" applyFont="1" applyBorder="1" applyAlignment="1">
      <alignment horizontal="left" vertical="center"/>
      <protection/>
    </xf>
    <xf numFmtId="0" fontId="9" fillId="25" borderId="58" xfId="47" applyFont="1" applyFill="1" applyBorder="1" applyAlignment="1">
      <alignment horizontal="left" vertical="center"/>
      <protection/>
    </xf>
    <xf numFmtId="0" fontId="6" fillId="25" borderId="58" xfId="47" applyFont="1" applyFill="1" applyBorder="1" applyAlignment="1">
      <alignment horizontal="center" vertical="center"/>
      <protection/>
    </xf>
    <xf numFmtId="0" fontId="4" fillId="25" borderId="58" xfId="47" applyFont="1" applyFill="1" applyBorder="1" applyAlignment="1">
      <alignment horizontal="left" vertical="center"/>
      <protection/>
    </xf>
    <xf numFmtId="3" fontId="6" fillId="25" borderId="15" xfId="47" applyNumberFormat="1" applyFont="1" applyFill="1" applyBorder="1" applyAlignment="1">
      <alignment horizontal="center" vertical="center"/>
      <protection/>
    </xf>
    <xf numFmtId="0" fontId="30" fillId="0" borderId="0" xfId="47" applyFont="1" applyAlignment="1">
      <alignment horizontal="left"/>
      <protection/>
    </xf>
    <xf numFmtId="0" fontId="30" fillId="0" borderId="0" xfId="47" applyFont="1" applyAlignment="1">
      <alignment horizontal="center"/>
      <protection/>
    </xf>
    <xf numFmtId="3" fontId="30" fillId="0" borderId="0" xfId="47" applyNumberFormat="1" applyFont="1" applyBorder="1" applyAlignment="1">
      <alignment horizontal="center"/>
      <protection/>
    </xf>
    <xf numFmtId="3" fontId="30" fillId="0" borderId="0" xfId="47" applyNumberFormat="1" applyFont="1" applyBorder="1" applyAlignment="1">
      <alignment horizontal="left"/>
      <protection/>
    </xf>
    <xf numFmtId="3" fontId="30" fillId="0" borderId="44" xfId="47" applyNumberFormat="1" applyFont="1" applyBorder="1" applyAlignment="1">
      <alignment horizontal="center"/>
      <protection/>
    </xf>
    <xf numFmtId="3" fontId="30" fillId="0" borderId="28" xfId="47" applyNumberFormat="1" applyFont="1" applyBorder="1" applyAlignment="1">
      <alignment horizontal="left"/>
      <protection/>
    </xf>
    <xf numFmtId="3" fontId="4" fillId="24" borderId="28" xfId="47" applyNumberFormat="1" applyFont="1" applyFill="1" applyBorder="1" applyAlignment="1">
      <alignment horizontal="left" vertical="center" wrapText="1"/>
      <protection/>
    </xf>
    <xf numFmtId="1" fontId="4" fillId="24" borderId="28" xfId="47" applyNumberFormat="1" applyFont="1" applyFill="1" applyBorder="1" applyAlignment="1">
      <alignment horizontal="center" vertical="center" wrapText="1"/>
      <protection/>
    </xf>
    <xf numFmtId="3" fontId="4" fillId="24" borderId="28" xfId="47" applyNumberFormat="1" applyFont="1" applyFill="1" applyBorder="1" applyAlignment="1">
      <alignment horizontal="center" vertical="center" wrapText="1"/>
      <protection/>
    </xf>
    <xf numFmtId="3" fontId="31" fillId="24" borderId="28" xfId="47" applyNumberFormat="1" applyFont="1" applyFill="1" applyBorder="1" applyAlignment="1">
      <alignment horizontal="center" vertical="center" wrapText="1"/>
      <protection/>
    </xf>
    <xf numFmtId="3" fontId="30" fillId="24" borderId="28" xfId="47" applyNumberFormat="1" applyFont="1" applyFill="1" applyBorder="1" applyAlignment="1">
      <alignment horizontal="center" vertical="center"/>
      <protection/>
    </xf>
    <xf numFmtId="0" fontId="30" fillId="24" borderId="28" xfId="47" applyFont="1" applyFill="1" applyBorder="1" applyAlignment="1">
      <alignment horizontal="center" vertical="center"/>
      <protection/>
    </xf>
    <xf numFmtId="0" fontId="2" fillId="0" borderId="10" xfId="51" applyBorder="1">
      <alignment/>
      <protection/>
    </xf>
    <xf numFmtId="0" fontId="2" fillId="0" borderId="59" xfId="51" applyBorder="1">
      <alignment/>
      <protection/>
    </xf>
    <xf numFmtId="0" fontId="34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1" applyFont="1">
      <alignment/>
      <protection/>
    </xf>
    <xf numFmtId="3" fontId="14" fillId="0" borderId="48" xfId="51" applyNumberFormat="1" applyFont="1" applyFill="1" applyBorder="1" applyAlignment="1">
      <alignment vertical="center"/>
      <protection/>
    </xf>
    <xf numFmtId="3" fontId="6" fillId="4" borderId="15" xfId="47" applyNumberFormat="1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3" fontId="9" fillId="17" borderId="60" xfId="51" applyNumberFormat="1" applyFont="1" applyFill="1" applyBorder="1" applyAlignment="1">
      <alignment vertical="center"/>
      <protection/>
    </xf>
    <xf numFmtId="0" fontId="2" fillId="24" borderId="48" xfId="51" applyFill="1" applyBorder="1">
      <alignment/>
      <protection/>
    </xf>
    <xf numFmtId="0" fontId="2" fillId="0" borderId="33" xfId="51" applyBorder="1">
      <alignment/>
      <protection/>
    </xf>
    <xf numFmtId="0" fontId="2" fillId="0" borderId="61" xfId="51" applyBorder="1">
      <alignment/>
      <protection/>
    </xf>
    <xf numFmtId="0" fontId="2" fillId="24" borderId="62" xfId="51" applyFill="1" applyBorder="1">
      <alignment/>
      <protection/>
    </xf>
    <xf numFmtId="0" fontId="9" fillId="0" borderId="63" xfId="51" applyFont="1" applyBorder="1" applyAlignment="1">
      <alignment vertical="center" wrapText="1"/>
      <protection/>
    </xf>
    <xf numFmtId="3" fontId="14" fillId="7" borderId="63" xfId="51" applyNumberFormat="1" applyFont="1" applyFill="1" applyBorder="1" applyAlignment="1">
      <alignment horizontal="center" vertical="center" wrapText="1"/>
      <protection/>
    </xf>
    <xf numFmtId="3" fontId="4" fillId="7" borderId="63" xfId="49" applyNumberFormat="1" applyFont="1" applyFill="1" applyBorder="1" applyAlignment="1">
      <alignment horizontal="center" vertical="center" wrapText="1"/>
      <protection/>
    </xf>
    <xf numFmtId="0" fontId="4" fillId="7" borderId="63" xfId="51" applyFont="1" applyFill="1" applyBorder="1" applyAlignment="1">
      <alignment horizontal="center" vertical="center"/>
      <protection/>
    </xf>
    <xf numFmtId="49" fontId="4" fillId="0" borderId="47" xfId="51" applyNumberFormat="1" applyFont="1" applyBorder="1" applyAlignment="1">
      <alignment vertical="center" wrapText="1"/>
      <protection/>
    </xf>
    <xf numFmtId="49" fontId="4" fillId="0" borderId="47" xfId="51" applyNumberFormat="1" applyFont="1" applyBorder="1" applyAlignment="1">
      <alignment vertical="center"/>
      <protection/>
    </xf>
    <xf numFmtId="3" fontId="4" fillId="0" borderId="47" xfId="51" applyNumberFormat="1" applyFont="1" applyBorder="1" applyAlignment="1">
      <alignment vertical="center"/>
      <protection/>
    </xf>
    <xf numFmtId="49" fontId="10" fillId="0" borderId="47" xfId="51" applyNumberFormat="1" applyFont="1" applyBorder="1" applyAlignment="1">
      <alignment vertical="center" wrapText="1"/>
      <protection/>
    </xf>
    <xf numFmtId="49" fontId="10" fillId="0" borderId="47" xfId="51" applyNumberFormat="1" applyFont="1" applyBorder="1" applyAlignment="1">
      <alignment vertical="center"/>
      <protection/>
    </xf>
    <xf numFmtId="0" fontId="4" fillId="0" borderId="47" xfId="51" applyFont="1" applyBorder="1" applyAlignment="1">
      <alignment horizontal="justify" vertical="center" wrapText="1"/>
      <protection/>
    </xf>
    <xf numFmtId="3" fontId="24" fillId="0" borderId="47" xfId="51" applyNumberFormat="1" applyFont="1" applyBorder="1" applyAlignment="1">
      <alignment vertical="center"/>
      <protection/>
    </xf>
    <xf numFmtId="3" fontId="22" fillId="7" borderId="47" xfId="51" applyNumberFormat="1" applyFont="1" applyFill="1" applyBorder="1" applyAlignment="1">
      <alignment vertical="center"/>
      <protection/>
    </xf>
    <xf numFmtId="49" fontId="13" fillId="0" borderId="47" xfId="51" applyNumberFormat="1" applyFont="1" applyBorder="1" applyAlignment="1">
      <alignment vertical="center"/>
      <protection/>
    </xf>
    <xf numFmtId="49" fontId="4" fillId="24" borderId="47" xfId="51" applyNumberFormat="1" applyFont="1" applyFill="1" applyBorder="1" applyAlignment="1">
      <alignment vertical="center"/>
      <protection/>
    </xf>
    <xf numFmtId="3" fontId="4" fillId="24" borderId="47" xfId="51" applyNumberFormat="1" applyFont="1" applyFill="1" applyBorder="1" applyAlignment="1">
      <alignment vertical="center"/>
      <protection/>
    </xf>
    <xf numFmtId="49" fontId="4" fillId="24" borderId="47" xfId="51" applyNumberFormat="1" applyFont="1" applyFill="1" applyBorder="1" applyAlignment="1">
      <alignment vertical="center" wrapText="1"/>
      <protection/>
    </xf>
    <xf numFmtId="3" fontId="2" fillId="0" borderId="47" xfId="51" applyNumberFormat="1" applyBorder="1">
      <alignment/>
      <protection/>
    </xf>
    <xf numFmtId="3" fontId="14" fillId="0" borderId="47" xfId="51" applyNumberFormat="1" applyFont="1" applyBorder="1" applyAlignment="1">
      <alignment vertical="center" wrapText="1"/>
      <protection/>
    </xf>
    <xf numFmtId="0" fontId="2" fillId="0" borderId="47" xfId="51" applyBorder="1">
      <alignment/>
      <protection/>
    </xf>
    <xf numFmtId="3" fontId="4" fillId="0" borderId="47" xfId="51" applyNumberFormat="1" applyFont="1" applyBorder="1">
      <alignment/>
      <protection/>
    </xf>
    <xf numFmtId="49" fontId="4" fillId="0" borderId="64" xfId="51" applyNumberFormat="1" applyFont="1" applyBorder="1" applyAlignment="1">
      <alignment vertical="center" wrapText="1"/>
      <protection/>
    </xf>
    <xf numFmtId="3" fontId="4" fillId="0" borderId="64" xfId="51" applyNumberFormat="1" applyFont="1" applyBorder="1" applyAlignment="1">
      <alignment vertical="center"/>
      <protection/>
    </xf>
    <xf numFmtId="3" fontId="4" fillId="0" borderId="64" xfId="51" applyNumberFormat="1" applyFont="1" applyBorder="1" applyAlignment="1">
      <alignment vertical="center" wrapText="1"/>
      <protection/>
    </xf>
    <xf numFmtId="0" fontId="9" fillId="7" borderId="65" xfId="51" applyFont="1" applyFill="1" applyBorder="1" applyAlignment="1">
      <alignment vertical="center" wrapText="1"/>
      <protection/>
    </xf>
    <xf numFmtId="3" fontId="9" fillId="7" borderId="65" xfId="51" applyNumberFormat="1" applyFont="1" applyFill="1" applyBorder="1" applyAlignment="1">
      <alignment vertical="center"/>
      <protection/>
    </xf>
    <xf numFmtId="49" fontId="4" fillId="0" borderId="65" xfId="51" applyNumberFormat="1" applyFont="1" applyBorder="1" applyAlignment="1">
      <alignment vertical="center" wrapText="1"/>
      <protection/>
    </xf>
    <xf numFmtId="0" fontId="9" fillId="17" borderId="66" xfId="51" applyFont="1" applyFill="1" applyBorder="1" applyAlignment="1">
      <alignment vertical="center" wrapText="1"/>
      <protection/>
    </xf>
    <xf numFmtId="3" fontId="9" fillId="17" borderId="66" xfId="51" applyNumberFormat="1" applyFont="1" applyFill="1" applyBorder="1" applyAlignment="1">
      <alignment vertical="center"/>
      <protection/>
    </xf>
    <xf numFmtId="49" fontId="4" fillId="0" borderId="66" xfId="51" applyNumberFormat="1" applyFont="1" applyBorder="1" applyAlignment="1">
      <alignment vertical="center" wrapText="1"/>
      <protection/>
    </xf>
    <xf numFmtId="0" fontId="9" fillId="17" borderId="60" xfId="51" applyFont="1" applyFill="1" applyBorder="1" applyAlignment="1">
      <alignment vertical="center" wrapText="1"/>
      <protection/>
    </xf>
    <xf numFmtId="49" fontId="4" fillId="0" borderId="60" xfId="51" applyNumberFormat="1" applyFont="1" applyBorder="1" applyAlignment="1">
      <alignment vertical="center" wrapText="1"/>
      <protection/>
    </xf>
    <xf numFmtId="0" fontId="2" fillId="0" borderId="67" xfId="51" applyBorder="1">
      <alignment/>
      <protection/>
    </xf>
    <xf numFmtId="49" fontId="4" fillId="0" borderId="65" xfId="51" applyNumberFormat="1" applyFont="1" applyBorder="1" applyAlignment="1">
      <alignment vertical="center"/>
      <protection/>
    </xf>
    <xf numFmtId="3" fontId="4" fillId="0" borderId="65" xfId="51" applyNumberFormat="1" applyFont="1" applyBorder="1" applyAlignment="1">
      <alignment vertical="center"/>
      <protection/>
    </xf>
    <xf numFmtId="0" fontId="9" fillId="4" borderId="66" xfId="51" applyFont="1" applyFill="1" applyBorder="1" applyAlignment="1">
      <alignment vertical="center"/>
      <protection/>
    </xf>
    <xf numFmtId="3" fontId="22" fillId="4" borderId="66" xfId="51" applyNumberFormat="1" applyFont="1" applyFill="1" applyBorder="1" applyAlignment="1">
      <alignment vertical="center"/>
      <protection/>
    </xf>
    <xf numFmtId="49" fontId="10" fillId="0" borderId="66" xfId="51" applyNumberFormat="1" applyFont="1" applyBorder="1" applyAlignment="1">
      <alignment vertical="center"/>
      <protection/>
    </xf>
    <xf numFmtId="0" fontId="2" fillId="0" borderId="68" xfId="51" applyBorder="1">
      <alignment/>
      <protection/>
    </xf>
    <xf numFmtId="3" fontId="9" fillId="4" borderId="66" xfId="51" applyNumberFormat="1" applyFont="1" applyFill="1" applyBorder="1" applyAlignment="1">
      <alignment vertical="center"/>
      <protection/>
    </xf>
    <xf numFmtId="49" fontId="4" fillId="0" borderId="65" xfId="51" applyNumberFormat="1" applyFont="1" applyBorder="1" applyAlignment="1">
      <alignment vertical="center" wrapText="1"/>
      <protection/>
    </xf>
    <xf numFmtId="0" fontId="9" fillId="7" borderId="47" xfId="51" applyFont="1" applyFill="1" applyBorder="1" applyAlignment="1">
      <alignment vertical="center"/>
      <protection/>
    </xf>
    <xf numFmtId="0" fontId="5" fillId="0" borderId="10" xfId="51" applyFont="1" applyBorder="1" applyAlignment="1">
      <alignment vertical="center"/>
      <protection/>
    </xf>
    <xf numFmtId="0" fontId="15" fillId="0" borderId="10" xfId="51" applyFont="1" applyBorder="1" applyAlignment="1">
      <alignment vertical="center"/>
      <protection/>
    </xf>
    <xf numFmtId="3" fontId="25" fillId="0" borderId="10" xfId="51" applyNumberFormat="1" applyFont="1" applyBorder="1" applyAlignment="1">
      <alignment vertical="center"/>
      <protection/>
    </xf>
    <xf numFmtId="3" fontId="6" fillId="7" borderId="47" xfId="51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21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9" fillId="25" borderId="10" xfId="0" applyNumberFormat="1" applyFont="1" applyFill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2" fillId="0" borderId="0" xfId="50" applyAlignment="1">
      <alignment vertical="center"/>
      <protection/>
    </xf>
    <xf numFmtId="0" fontId="52" fillId="0" borderId="0" xfId="50" applyFont="1" applyAlignment="1">
      <alignment vertical="center"/>
      <protection/>
    </xf>
    <xf numFmtId="0" fontId="2" fillId="0" borderId="0" xfId="50" applyAlignment="1">
      <alignment vertical="center" wrapText="1"/>
      <protection/>
    </xf>
    <xf numFmtId="0" fontId="0" fillId="0" borderId="0" xfId="50" applyFont="1" applyAlignment="1">
      <alignment vertical="center" wrapText="1"/>
      <protection/>
    </xf>
    <xf numFmtId="165" fontId="2" fillId="0" borderId="0" xfId="50" applyNumberFormat="1" applyAlignment="1">
      <alignment vertical="center"/>
      <protection/>
    </xf>
    <xf numFmtId="0" fontId="12" fillId="8" borderId="10" xfId="50" applyFont="1" applyFill="1" applyBorder="1" applyAlignment="1">
      <alignment horizontal="center" vertic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8" borderId="10" xfId="50" applyFont="1" applyFill="1" applyBorder="1" applyAlignment="1">
      <alignment vertical="center" wrapText="1"/>
      <protection/>
    </xf>
    <xf numFmtId="165" fontId="12" fillId="8" borderId="10" xfId="50" applyNumberFormat="1" applyFont="1" applyFill="1" applyBorder="1" applyAlignment="1">
      <alignment vertical="center" wrapText="1"/>
      <protection/>
    </xf>
    <xf numFmtId="0" fontId="12" fillId="8" borderId="10" xfId="50" applyFont="1" applyFill="1" applyBorder="1" applyAlignment="1">
      <alignment vertical="center"/>
      <protection/>
    </xf>
    <xf numFmtId="0" fontId="12" fillId="0" borderId="69" xfId="50" applyFont="1" applyBorder="1" applyAlignment="1">
      <alignment horizontal="left" vertical="center"/>
      <protection/>
    </xf>
    <xf numFmtId="0" fontId="12" fillId="0" borderId="69" xfId="50" applyFont="1" applyBorder="1" applyAlignment="1">
      <alignment horizontal="left" vertical="center" wrapText="1"/>
      <protection/>
    </xf>
    <xf numFmtId="165" fontId="12" fillId="0" borderId="69" xfId="50" applyNumberFormat="1" applyFont="1" applyBorder="1" applyAlignment="1">
      <alignment horizontal="left" vertical="center"/>
      <protection/>
    </xf>
    <xf numFmtId="0" fontId="2" fillId="0" borderId="15" xfId="50" applyFill="1" applyBorder="1" applyAlignment="1">
      <alignment horizontal="center" vertical="center"/>
      <protection/>
    </xf>
    <xf numFmtId="0" fontId="2" fillId="0" borderId="15" xfId="50" applyFill="1" applyBorder="1" applyAlignment="1">
      <alignment horizontal="center" vertical="center" wrapText="1"/>
      <protection/>
    </xf>
    <xf numFmtId="0" fontId="2" fillId="0" borderId="15" xfId="50" applyFill="1" applyBorder="1" applyAlignment="1">
      <alignment vertical="center" wrapText="1"/>
      <protection/>
    </xf>
    <xf numFmtId="3" fontId="2" fillId="0" borderId="15" xfId="50" applyNumberFormat="1" applyFill="1" applyBorder="1" applyAlignment="1">
      <alignment horizontal="center" vertical="center" wrapText="1"/>
      <protection/>
    </xf>
    <xf numFmtId="3" fontId="2" fillId="0" borderId="15" xfId="50" applyNumberFormat="1" applyFill="1" applyBorder="1" applyAlignment="1">
      <alignment vertical="center" wrapText="1"/>
      <protection/>
    </xf>
    <xf numFmtId="0" fontId="7" fillId="0" borderId="15" xfId="50" applyFont="1" applyBorder="1" applyAlignment="1">
      <alignment wrapText="1"/>
      <protection/>
    </xf>
    <xf numFmtId="4" fontId="0" fillId="0" borderId="15" xfId="48" applyNumberFormat="1" applyFont="1" applyBorder="1" applyAlignment="1">
      <alignment vertical="center"/>
      <protection/>
    </xf>
    <xf numFmtId="165" fontId="2" fillId="0" borderId="15" xfId="50" applyNumberFormat="1" applyBorder="1" applyAlignment="1">
      <alignment vertical="center"/>
      <protection/>
    </xf>
    <xf numFmtId="0" fontId="2" fillId="0" borderId="15" xfId="50" applyFill="1" applyBorder="1" applyAlignment="1">
      <alignment vertical="center"/>
      <protection/>
    </xf>
    <xf numFmtId="165" fontId="2" fillId="0" borderId="15" xfId="50" applyNumberFormat="1" applyFill="1" applyBorder="1" applyAlignment="1">
      <alignment vertical="center"/>
      <protection/>
    </xf>
    <xf numFmtId="3" fontId="2" fillId="0" borderId="29" xfId="50" applyNumberFormat="1" applyFill="1" applyBorder="1" applyAlignment="1">
      <alignment vertical="center" wrapText="1"/>
      <protection/>
    </xf>
    <xf numFmtId="0" fontId="2" fillId="0" borderId="29" xfId="50" applyFill="1" applyBorder="1" applyAlignment="1">
      <alignment vertical="center"/>
      <protection/>
    </xf>
    <xf numFmtId="165" fontId="2" fillId="0" borderId="29" xfId="50" applyNumberFormat="1" applyFill="1" applyBorder="1" applyAlignment="1">
      <alignment vertical="center"/>
      <protection/>
    </xf>
    <xf numFmtId="0" fontId="53" fillId="0" borderId="15" xfId="50" applyFont="1" applyBorder="1" applyAlignment="1">
      <alignment vertical="center" wrapText="1"/>
      <protection/>
    </xf>
    <xf numFmtId="0" fontId="2" fillId="0" borderId="15" xfId="50" applyBorder="1" applyAlignment="1">
      <alignment vertical="center"/>
      <protection/>
    </xf>
    <xf numFmtId="0" fontId="7" fillId="0" borderId="15" xfId="50" applyFont="1" applyBorder="1" applyAlignment="1">
      <alignment vertical="center" wrapText="1"/>
      <protection/>
    </xf>
    <xf numFmtId="0" fontId="7" fillId="0" borderId="15" xfId="50" applyFont="1" applyFill="1" applyBorder="1" applyAlignment="1">
      <alignment wrapText="1"/>
      <protection/>
    </xf>
    <xf numFmtId="0" fontId="54" fillId="0" borderId="15" xfId="50" applyFont="1" applyBorder="1" applyAlignment="1">
      <alignment vertical="center" wrapText="1"/>
      <protection/>
    </xf>
    <xf numFmtId="3" fontId="2" fillId="0" borderId="15" xfId="50" applyNumberFormat="1" applyBorder="1" applyAlignment="1">
      <alignment vertical="center"/>
      <protection/>
    </xf>
    <xf numFmtId="0" fontId="2" fillId="0" borderId="29" xfId="50" applyBorder="1" applyAlignment="1">
      <alignment vertical="center"/>
      <protection/>
    </xf>
    <xf numFmtId="165" fontId="2" fillId="0" borderId="29" xfId="50" applyNumberFormat="1" applyBorder="1" applyAlignment="1">
      <alignment vertical="center"/>
      <protection/>
    </xf>
    <xf numFmtId="0" fontId="2" fillId="26" borderId="15" xfId="50" applyFill="1" applyBorder="1" applyAlignment="1">
      <alignment vertical="center" wrapText="1"/>
      <protection/>
    </xf>
    <xf numFmtId="3" fontId="2" fillId="26" borderId="15" xfId="50" applyNumberFormat="1" applyFill="1" applyBorder="1" applyAlignment="1">
      <alignment horizontal="center" vertical="center" wrapText="1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2" fillId="0" borderId="29" xfId="50" applyFill="1" applyBorder="1" applyAlignment="1">
      <alignment horizontal="center" vertical="center"/>
      <protection/>
    </xf>
    <xf numFmtId="0" fontId="2" fillId="0" borderId="29" xfId="50" applyFill="1" applyBorder="1" applyAlignment="1">
      <alignment horizontal="center" vertical="center" wrapText="1"/>
      <protection/>
    </xf>
    <xf numFmtId="0" fontId="2" fillId="0" borderId="29" xfId="50" applyFill="1" applyBorder="1" applyAlignment="1">
      <alignment vertical="center" wrapText="1"/>
      <protection/>
    </xf>
    <xf numFmtId="3" fontId="2" fillId="0" borderId="29" xfId="50" applyNumberFormat="1" applyFill="1" applyBorder="1" applyAlignment="1">
      <alignment horizontal="center" vertical="center" wrapText="1"/>
      <protection/>
    </xf>
    <xf numFmtId="4" fontId="0" fillId="0" borderId="29" xfId="48" applyNumberFormat="1" applyFont="1" applyBorder="1" applyAlignment="1">
      <alignment vertical="center"/>
      <protection/>
    </xf>
    <xf numFmtId="0" fontId="2" fillId="0" borderId="10" xfId="50" applyBorder="1" applyAlignment="1">
      <alignment vertical="center"/>
      <protection/>
    </xf>
    <xf numFmtId="0" fontId="12" fillId="0" borderId="10" xfId="50" applyFont="1" applyBorder="1" applyAlignment="1">
      <alignment vertical="center" wrapText="1"/>
      <protection/>
    </xf>
    <xf numFmtId="3" fontId="12" fillId="0" borderId="10" xfId="50" applyNumberFormat="1" applyFont="1" applyBorder="1" applyAlignment="1">
      <alignment horizontal="center" vertical="center"/>
      <protection/>
    </xf>
    <xf numFmtId="3" fontId="12" fillId="0" borderId="10" xfId="50" applyNumberFormat="1" applyFont="1" applyBorder="1" applyAlignment="1">
      <alignment vertical="center"/>
      <protection/>
    </xf>
    <xf numFmtId="0" fontId="0" fillId="0" borderId="10" xfId="50" applyFont="1" applyBorder="1" applyAlignment="1">
      <alignment vertical="center" wrapText="1"/>
      <protection/>
    </xf>
    <xf numFmtId="0" fontId="0" fillId="25" borderId="15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0" xfId="50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2" fontId="0" fillId="0" borderId="63" xfId="0" applyNumberFormat="1" applyBorder="1" applyAlignment="1">
      <alignment wrapText="1"/>
    </xf>
    <xf numFmtId="3" fontId="0" fillId="0" borderId="63" xfId="0" applyNumberFormat="1" applyFill="1" applyBorder="1" applyAlignment="1">
      <alignment wrapText="1"/>
    </xf>
    <xf numFmtId="3" fontId="0" fillId="0" borderId="70" xfId="0" applyNumberFormat="1" applyBorder="1" applyAlignment="1">
      <alignment wrapText="1"/>
    </xf>
    <xf numFmtId="4" fontId="0" fillId="0" borderId="65" xfId="0" applyNumberFormat="1" applyBorder="1" applyAlignment="1">
      <alignment wrapText="1"/>
    </xf>
    <xf numFmtId="2" fontId="0" fillId="0" borderId="47" xfId="0" applyNumberFormat="1" applyBorder="1" applyAlignment="1">
      <alignment wrapText="1"/>
    </xf>
    <xf numFmtId="3" fontId="0" fillId="0" borderId="47" xfId="0" applyNumberFormat="1" applyFill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47" xfId="0" applyNumberFormat="1" applyBorder="1" applyAlignment="1">
      <alignment wrapText="1"/>
    </xf>
    <xf numFmtId="3" fontId="0" fillId="0" borderId="46" xfId="0" applyNumberFormat="1" applyFill="1" applyBorder="1" applyAlignment="1">
      <alignment wrapText="1"/>
    </xf>
    <xf numFmtId="3" fontId="0" fillId="0" borderId="71" xfId="0" applyNumberFormat="1" applyFill="1" applyBorder="1" applyAlignment="1">
      <alignment wrapText="1"/>
    </xf>
    <xf numFmtId="3" fontId="12" fillId="0" borderId="47" xfId="0" applyNumberFormat="1" applyFont="1" applyFill="1" applyBorder="1" applyAlignment="1">
      <alignment wrapText="1"/>
    </xf>
    <xf numFmtId="3" fontId="0" fillId="0" borderId="52" xfId="0" applyNumberForma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3" fontId="0" fillId="0" borderId="71" xfId="0" applyNumberFormat="1" applyBorder="1" applyAlignment="1">
      <alignment wrapText="1"/>
    </xf>
    <xf numFmtId="4" fontId="0" fillId="0" borderId="47" xfId="0" applyNumberFormat="1" applyBorder="1" applyAlignment="1">
      <alignment wrapText="1"/>
    </xf>
    <xf numFmtId="0" fontId="54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58" xfId="0" applyBorder="1" applyAlignment="1">
      <alignment wrapText="1"/>
    </xf>
    <xf numFmtId="2" fontId="0" fillId="0" borderId="71" xfId="0" applyNumberFormat="1" applyBorder="1" applyAlignment="1">
      <alignment wrapText="1"/>
    </xf>
    <xf numFmtId="4" fontId="0" fillId="0" borderId="72" xfId="0" applyNumberFormat="1" applyBorder="1" applyAlignment="1">
      <alignment wrapText="1"/>
    </xf>
    <xf numFmtId="2" fontId="0" fillId="0" borderId="64" xfId="0" applyNumberFormat="1" applyBorder="1" applyAlignment="1">
      <alignment wrapText="1"/>
    </xf>
    <xf numFmtId="3" fontId="12" fillId="0" borderId="64" xfId="0" applyNumberFormat="1" applyFont="1" applyBorder="1" applyAlignment="1">
      <alignment wrapText="1"/>
    </xf>
    <xf numFmtId="2" fontId="0" fillId="0" borderId="73" xfId="0" applyNumberFormat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/>
    </xf>
    <xf numFmtId="0" fontId="18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left" wrapText="1"/>
    </xf>
    <xf numFmtId="2" fontId="56" fillId="0" borderId="0" xfId="0" applyNumberFormat="1" applyFont="1" applyFill="1" applyAlignment="1">
      <alignment horizontal="right"/>
    </xf>
    <xf numFmtId="2" fontId="55" fillId="0" borderId="0" xfId="0" applyNumberFormat="1" applyFont="1" applyFill="1" applyAlignment="1">
      <alignment horizontal="right"/>
    </xf>
    <xf numFmtId="14" fontId="21" fillId="0" borderId="0" xfId="0" applyNumberFormat="1" applyFont="1" applyFill="1" applyBorder="1" applyAlignment="1">
      <alignment horizontal="righ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center" wrapText="1"/>
    </xf>
    <xf numFmtId="2" fontId="57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55" fillId="0" borderId="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/>
    </xf>
    <xf numFmtId="2" fontId="57" fillId="0" borderId="74" xfId="0" applyNumberFormat="1" applyFont="1" applyFill="1" applyBorder="1" applyAlignment="1">
      <alignment horizontal="center" wrapText="1"/>
    </xf>
    <xf numFmtId="2" fontId="57" fillId="0" borderId="75" xfId="0" applyNumberFormat="1" applyFont="1" applyFill="1" applyBorder="1" applyAlignment="1">
      <alignment horizontal="center" wrapText="1"/>
    </xf>
    <xf numFmtId="2" fontId="57" fillId="0" borderId="76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56" fillId="25" borderId="15" xfId="0" applyFont="1" applyFill="1" applyBorder="1" applyAlignment="1">
      <alignment horizontal="left" wrapText="1"/>
    </xf>
    <xf numFmtId="2" fontId="56" fillId="0" borderId="15" xfId="0" applyNumberFormat="1" applyFont="1" applyFill="1" applyBorder="1" applyAlignment="1">
      <alignment horizontal="right"/>
    </xf>
    <xf numFmtId="2" fontId="56" fillId="0" borderId="15" xfId="0" applyNumberFormat="1" applyFont="1" applyFill="1" applyBorder="1" applyAlignment="1">
      <alignment horizontal="right" wrapText="1"/>
    </xf>
    <xf numFmtId="2" fontId="55" fillId="0" borderId="15" xfId="0" applyNumberFormat="1" applyFont="1" applyFill="1" applyBorder="1" applyAlignment="1">
      <alignment horizontal="right"/>
    </xf>
    <xf numFmtId="0" fontId="56" fillId="0" borderId="15" xfId="0" applyFont="1" applyFill="1" applyBorder="1" applyAlignment="1">
      <alignment vertical="top" wrapText="1"/>
    </xf>
    <xf numFmtId="2" fontId="0" fillId="0" borderId="0" xfId="0" applyNumberFormat="1" applyFill="1" applyAlignment="1">
      <alignment wrapText="1"/>
    </xf>
    <xf numFmtId="1" fontId="0" fillId="0" borderId="15" xfId="0" applyNumberFormat="1" applyFont="1" applyFill="1" applyBorder="1" applyAlignment="1">
      <alignment wrapText="1"/>
    </xf>
    <xf numFmtId="174" fontId="56" fillId="0" borderId="58" xfId="0" applyNumberFormat="1" applyFont="1" applyFill="1" applyBorder="1" applyAlignment="1">
      <alignment wrapText="1"/>
    </xf>
    <xf numFmtId="3" fontId="56" fillId="0" borderId="15" xfId="0" applyNumberFormat="1" applyFont="1" applyFill="1" applyBorder="1" applyAlignment="1">
      <alignment wrapText="1"/>
    </xf>
    <xf numFmtId="174" fontId="56" fillId="0" borderId="15" xfId="0" applyNumberFormat="1" applyFont="1" applyFill="1" applyBorder="1" applyAlignment="1">
      <alignment horizontal="left" vertical="top" wrapText="1"/>
    </xf>
    <xf numFmtId="1" fontId="56" fillId="0" borderId="15" xfId="0" applyNumberFormat="1" applyFont="1" applyFill="1" applyBorder="1" applyAlignment="1">
      <alignment wrapText="1"/>
    </xf>
    <xf numFmtId="2" fontId="56" fillId="0" borderId="15" xfId="0" applyNumberFormat="1" applyFont="1" applyFill="1" applyBorder="1" applyAlignment="1">
      <alignment wrapText="1"/>
    </xf>
    <xf numFmtId="2" fontId="55" fillId="0" borderId="15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/>
    </xf>
    <xf numFmtId="1" fontId="18" fillId="0" borderId="15" xfId="0" applyNumberFormat="1" applyFont="1" applyFill="1" applyBorder="1" applyAlignment="1">
      <alignment horizontal="center"/>
    </xf>
    <xf numFmtId="2" fontId="56" fillId="0" borderId="15" xfId="0" applyNumberFormat="1" applyFont="1" applyFill="1" applyBorder="1" applyAlignment="1">
      <alignment/>
    </xf>
    <xf numFmtId="2" fontId="56" fillId="0" borderId="15" xfId="0" applyNumberFormat="1" applyFont="1" applyFill="1" applyBorder="1" applyAlignment="1">
      <alignment vertical="top" wrapText="1"/>
    </xf>
    <xf numFmtId="2" fontId="59" fillId="0" borderId="15" xfId="0" applyNumberFormat="1" applyFont="1" applyFill="1" applyBorder="1" applyAlignment="1">
      <alignment horizontal="right" wrapText="1"/>
    </xf>
    <xf numFmtId="0" fontId="56" fillId="0" borderId="15" xfId="0" applyFont="1" applyFill="1" applyBorder="1" applyAlignment="1">
      <alignment wrapText="1"/>
    </xf>
    <xf numFmtId="2" fontId="56" fillId="0" borderId="18" xfId="0" applyNumberFormat="1" applyFont="1" applyFill="1" applyBorder="1" applyAlignment="1">
      <alignment horizontal="right"/>
    </xf>
    <xf numFmtId="2" fontId="55" fillId="3" borderId="58" xfId="0" applyNumberFormat="1" applyFont="1" applyFill="1" applyBorder="1" applyAlignment="1">
      <alignment horizontal="right"/>
    </xf>
    <xf numFmtId="0" fontId="57" fillId="0" borderId="15" xfId="0" applyFont="1" applyFill="1" applyBorder="1" applyAlignment="1">
      <alignment vertical="top" wrapText="1"/>
    </xf>
    <xf numFmtId="49" fontId="56" fillId="25" borderId="15" xfId="0" applyNumberFormat="1" applyFont="1" applyFill="1" applyBorder="1" applyAlignment="1">
      <alignment horizontal="left" wrapText="1"/>
    </xf>
    <xf numFmtId="4" fontId="56" fillId="0" borderId="15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horizontal="justify"/>
    </xf>
    <xf numFmtId="49" fontId="56" fillId="0" borderId="15" xfId="0" applyNumberFormat="1" applyFont="1" applyFill="1" applyBorder="1" applyAlignment="1">
      <alignment horizontal="left" wrapText="1"/>
    </xf>
    <xf numFmtId="3" fontId="56" fillId="25" borderId="15" xfId="0" applyNumberFormat="1" applyFont="1" applyFill="1" applyBorder="1" applyAlignment="1">
      <alignment wrapText="1"/>
    </xf>
    <xf numFmtId="2" fontId="56" fillId="0" borderId="29" xfId="0" applyNumberFormat="1" applyFont="1" applyFill="1" applyBorder="1" applyAlignment="1">
      <alignment/>
    </xf>
    <xf numFmtId="2" fontId="55" fillId="3" borderId="15" xfId="0" applyNumberFormat="1" applyFont="1" applyFill="1" applyBorder="1" applyAlignment="1">
      <alignment horizontal="right"/>
    </xf>
    <xf numFmtId="0" fontId="56" fillId="0" borderId="15" xfId="0" applyFont="1" applyFill="1" applyBorder="1" applyAlignment="1">
      <alignment horizontal="left" wrapText="1"/>
    </xf>
    <xf numFmtId="2" fontId="56" fillId="0" borderId="58" xfId="0" applyNumberFormat="1" applyFont="1" applyFill="1" applyBorder="1" applyAlignment="1">
      <alignment/>
    </xf>
    <xf numFmtId="0" fontId="56" fillId="0" borderId="15" xfId="0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0" fontId="56" fillId="0" borderId="15" xfId="0" applyNumberFormat="1" applyFont="1" applyFill="1" applyBorder="1" applyAlignment="1">
      <alignment vertical="top" wrapText="1"/>
    </xf>
    <xf numFmtId="1" fontId="0" fillId="0" borderId="15" xfId="0" applyNumberFormat="1" applyFill="1" applyBorder="1" applyAlignment="1">
      <alignment horizontal="center" wrapText="1"/>
    </xf>
    <xf numFmtId="1" fontId="0" fillId="0" borderId="15" xfId="0" applyNumberFormat="1" applyFill="1" applyBorder="1" applyAlignment="1">
      <alignment horizontal="center"/>
    </xf>
    <xf numFmtId="2" fontId="56" fillId="25" borderId="15" xfId="0" applyNumberFormat="1" applyFont="1" applyFill="1" applyBorder="1" applyAlignment="1">
      <alignment wrapText="1"/>
    </xf>
    <xf numFmtId="4" fontId="56" fillId="0" borderId="15" xfId="0" applyNumberFormat="1" applyFont="1" applyFill="1" applyBorder="1" applyAlignment="1">
      <alignment wrapText="1"/>
    </xf>
    <xf numFmtId="0" fontId="56" fillId="0" borderId="15" xfId="0" applyNumberFormat="1" applyFont="1" applyBorder="1" applyAlignment="1">
      <alignment wrapText="1"/>
    </xf>
    <xf numFmtId="1" fontId="0" fillId="0" borderId="15" xfId="0" applyNumberFormat="1" applyFont="1" applyFill="1" applyBorder="1" applyAlignment="1">
      <alignment horizontal="center" wrapText="1"/>
    </xf>
    <xf numFmtId="0" fontId="56" fillId="0" borderId="15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1" fontId="55" fillId="0" borderId="0" xfId="48" applyNumberFormat="1" applyFont="1" applyFill="1" applyBorder="1" applyAlignment="1">
      <alignment horizontal="center"/>
      <protection/>
    </xf>
    <xf numFmtId="1" fontId="55" fillId="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2" fontId="5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right"/>
    </xf>
    <xf numFmtId="2" fontId="57" fillId="0" borderId="20" xfId="0" applyNumberFormat="1" applyFont="1" applyFill="1" applyBorder="1" applyAlignment="1">
      <alignment horizontal="right"/>
    </xf>
    <xf numFmtId="2" fontId="57" fillId="25" borderId="22" xfId="0" applyNumberFormat="1" applyFont="1" applyFill="1" applyBorder="1" applyAlignment="1">
      <alignment horizontal="right"/>
    </xf>
    <xf numFmtId="2" fontId="57" fillId="0" borderId="23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>
      <alignment vertical="top" wrapText="1"/>
    </xf>
    <xf numFmtId="2" fontId="57" fillId="0" borderId="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right" wrapText="1"/>
    </xf>
    <xf numFmtId="1" fontId="0" fillId="0" borderId="14" xfId="0" applyNumberFormat="1" applyFont="1" applyFill="1" applyBorder="1" applyAlignment="1">
      <alignment horizontal="right" wrapText="1"/>
    </xf>
    <xf numFmtId="2" fontId="56" fillId="0" borderId="14" xfId="0" applyNumberFormat="1" applyFont="1" applyFill="1" applyBorder="1" applyAlignment="1">
      <alignment horizontal="left" wrapText="1"/>
    </xf>
    <xf numFmtId="1" fontId="0" fillId="0" borderId="15" xfId="0" applyNumberFormat="1" applyFont="1" applyFill="1" applyBorder="1" applyAlignment="1">
      <alignment/>
    </xf>
    <xf numFmtId="0" fontId="56" fillId="25" borderId="58" xfId="0" applyFont="1" applyFill="1" applyBorder="1" applyAlignment="1">
      <alignment wrapText="1"/>
    </xf>
    <xf numFmtId="3" fontId="56" fillId="0" borderId="15" xfId="0" applyNumberFormat="1" applyFont="1" applyFill="1" applyBorder="1" applyAlignment="1">
      <alignment vertical="top" wrapText="1"/>
    </xf>
    <xf numFmtId="0" fontId="56" fillId="25" borderId="15" xfId="0" applyFont="1" applyFill="1" applyBorder="1" applyAlignment="1">
      <alignment wrapText="1"/>
    </xf>
    <xf numFmtId="3" fontId="56" fillId="0" borderId="18" xfId="0" applyNumberFormat="1" applyFont="1" applyFill="1" applyBorder="1" applyAlignment="1">
      <alignment vertical="top" wrapText="1"/>
    </xf>
    <xf numFmtId="1" fontId="56" fillId="25" borderId="15" xfId="0" applyNumberFormat="1" applyFont="1" applyFill="1" applyBorder="1" applyAlignment="1">
      <alignment/>
    </xf>
    <xf numFmtId="1" fontId="56" fillId="0" borderId="15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1" fontId="56" fillId="0" borderId="30" xfId="0" applyNumberFormat="1" applyFont="1" applyFill="1" applyBorder="1" applyAlignment="1">
      <alignment/>
    </xf>
    <xf numFmtId="2" fontId="56" fillId="0" borderId="30" xfId="0" applyNumberFormat="1" applyFont="1" applyFill="1" applyBorder="1" applyAlignment="1">
      <alignment/>
    </xf>
    <xf numFmtId="2" fontId="55" fillId="0" borderId="30" xfId="0" applyNumberFormat="1" applyFont="1" applyFill="1" applyBorder="1" applyAlignment="1">
      <alignment horizontal="right"/>
    </xf>
    <xf numFmtId="1" fontId="56" fillId="0" borderId="3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 wrapText="1"/>
    </xf>
    <xf numFmtId="0" fontId="56" fillId="0" borderId="77" xfId="0" applyFont="1" applyFill="1" applyBorder="1" applyAlignment="1">
      <alignment horizontal="left" wrapText="1"/>
    </xf>
    <xf numFmtId="2" fontId="56" fillId="0" borderId="77" xfId="0" applyNumberFormat="1" applyFont="1" applyFill="1" applyBorder="1" applyAlignment="1">
      <alignment horizontal="right"/>
    </xf>
    <xf numFmtId="2" fontId="57" fillId="0" borderId="77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2" fontId="57" fillId="0" borderId="18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2" fontId="57" fillId="0" borderId="10" xfId="0" applyNumberFormat="1" applyFont="1" applyFill="1" applyBorder="1" applyAlignment="1">
      <alignment horizontal="right"/>
    </xf>
    <xf numFmtId="2" fontId="57" fillId="25" borderId="10" xfId="0" applyNumberFormat="1" applyFont="1" applyFill="1" applyBorder="1" applyAlignment="1">
      <alignment horizontal="right"/>
    </xf>
    <xf numFmtId="1" fontId="0" fillId="0" borderId="58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justify" wrapText="1"/>
    </xf>
    <xf numFmtId="2" fontId="55" fillId="0" borderId="58" xfId="0" applyNumberFormat="1" applyFont="1" applyFill="1" applyBorder="1" applyAlignment="1">
      <alignment horizontal="right"/>
    </xf>
    <xf numFmtId="2" fontId="56" fillId="0" borderId="15" xfId="0" applyNumberFormat="1" applyFont="1" applyFill="1" applyBorder="1" applyAlignment="1">
      <alignment horizontal="left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/>
    </xf>
    <xf numFmtId="0" fontId="56" fillId="0" borderId="14" xfId="0" applyFont="1" applyFill="1" applyBorder="1" applyAlignment="1">
      <alignment horizontal="justify" wrapText="1"/>
    </xf>
    <xf numFmtId="2" fontId="56" fillId="0" borderId="28" xfId="0" applyNumberFormat="1" applyFont="1" applyFill="1" applyBorder="1" applyAlignment="1">
      <alignment horizontal="right" wrapText="1"/>
    </xf>
    <xf numFmtId="2" fontId="55" fillId="3" borderId="13" xfId="0" applyNumberFormat="1" applyFont="1" applyFill="1" applyBorder="1" applyAlignment="1">
      <alignment horizontal="right"/>
    </xf>
    <xf numFmtId="2" fontId="56" fillId="0" borderId="15" xfId="0" applyNumberFormat="1" applyFont="1" applyFill="1" applyBorder="1" applyAlignment="1">
      <alignment horizontal="left" vertical="top" wrapText="1"/>
    </xf>
    <xf numFmtId="1" fontId="60" fillId="0" borderId="15" xfId="0" applyNumberFormat="1" applyFont="1" applyFill="1" applyBorder="1" applyAlignment="1">
      <alignment horizontal="center" wrapText="1"/>
    </xf>
    <xf numFmtId="174" fontId="56" fillId="0" borderId="15" xfId="0" applyNumberFormat="1" applyFont="1" applyFill="1" applyBorder="1" applyAlignment="1">
      <alignment wrapText="1"/>
    </xf>
    <xf numFmtId="2" fontId="56" fillId="0" borderId="14" xfId="0" applyNumberFormat="1" applyFont="1" applyFill="1" applyBorder="1" applyAlignment="1">
      <alignment wrapText="1"/>
    </xf>
    <xf numFmtId="2" fontId="56" fillId="0" borderId="58" xfId="48" applyNumberFormat="1" applyFont="1" applyFill="1" applyBorder="1" applyAlignment="1">
      <alignment horizontal="right"/>
      <protection/>
    </xf>
    <xf numFmtId="1" fontId="56" fillId="25" borderId="15" xfId="0" applyNumberFormat="1" applyFont="1" applyFill="1" applyBorder="1" applyAlignment="1">
      <alignment wrapText="1"/>
    </xf>
    <xf numFmtId="1" fontId="0" fillId="0" borderId="15" xfId="48" applyNumberFormat="1" applyFont="1" applyFill="1" applyBorder="1" applyAlignment="1">
      <alignment horizontal="right"/>
      <protection/>
    </xf>
    <xf numFmtId="1" fontId="0" fillId="0" borderId="15" xfId="0" applyNumberFormat="1" applyFont="1" applyFill="1" applyBorder="1" applyAlignment="1">
      <alignment horizontal="right"/>
    </xf>
    <xf numFmtId="0" fontId="56" fillId="0" borderId="29" xfId="48" applyFont="1" applyFill="1" applyBorder="1" applyAlignment="1">
      <alignment horizontal="left" wrapText="1"/>
      <protection/>
    </xf>
    <xf numFmtId="2" fontId="56" fillId="0" borderId="38" xfId="48" applyNumberFormat="1" applyFont="1" applyFill="1" applyBorder="1" applyAlignment="1">
      <alignment horizontal="right"/>
      <protection/>
    </xf>
    <xf numFmtId="2" fontId="55" fillId="3" borderId="29" xfId="0" applyNumberFormat="1" applyFont="1" applyFill="1" applyBorder="1" applyAlignment="1">
      <alignment horizontal="right"/>
    </xf>
    <xf numFmtId="0" fontId="56" fillId="0" borderId="15" xfId="0" applyFont="1" applyBorder="1" applyAlignment="1">
      <alignment wrapText="1"/>
    </xf>
    <xf numFmtId="0" fontId="56" fillId="0" borderId="14" xfId="0" applyFont="1" applyFill="1" applyBorder="1" applyAlignment="1">
      <alignment horizontal="left" wrapText="1"/>
    </xf>
    <xf numFmtId="2" fontId="56" fillId="0" borderId="14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wrapText="1"/>
    </xf>
    <xf numFmtId="2" fontId="56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Border="1" applyAlignment="1">
      <alignment/>
    </xf>
    <xf numFmtId="0" fontId="57" fillId="0" borderId="10" xfId="0" applyFont="1" applyFill="1" applyBorder="1" applyAlignment="1">
      <alignment horizontal="center" wrapText="1"/>
    </xf>
    <xf numFmtId="2" fontId="57" fillId="0" borderId="24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2" fontId="57" fillId="25" borderId="20" xfId="0" applyNumberFormat="1" applyFont="1" applyFill="1" applyBorder="1" applyAlignment="1">
      <alignment horizontal="right"/>
    </xf>
    <xf numFmtId="2" fontId="57" fillId="25" borderId="23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justify" wrapText="1"/>
    </xf>
    <xf numFmtId="1" fontId="56" fillId="0" borderId="0" xfId="0" applyNumberFormat="1" applyFont="1" applyFill="1" applyBorder="1" applyAlignment="1">
      <alignment vertical="top" wrapText="1"/>
    </xf>
    <xf numFmtId="2" fontId="56" fillId="0" borderId="78" xfId="0" applyNumberFormat="1" applyFont="1" applyFill="1" applyBorder="1" applyAlignment="1">
      <alignment horizontal="right"/>
    </xf>
    <xf numFmtId="2" fontId="55" fillId="0" borderId="78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/>
    </xf>
    <xf numFmtId="2" fontId="55" fillId="3" borderId="14" xfId="0" applyNumberFormat="1" applyFont="1" applyFill="1" applyBorder="1" applyAlignment="1">
      <alignment horizontal="right"/>
    </xf>
    <xf numFmtId="0" fontId="56" fillId="24" borderId="15" xfId="0" applyNumberFormat="1" applyFont="1" applyFill="1" applyBorder="1" applyAlignment="1">
      <alignment vertical="top" wrapText="1"/>
    </xf>
    <xf numFmtId="3" fontId="0" fillId="0" borderId="0" xfId="0" applyNumberFormat="1" applyFill="1" applyAlignment="1">
      <alignment wrapText="1"/>
    </xf>
    <xf numFmtId="2" fontId="55" fillId="3" borderId="15" xfId="0" applyNumberFormat="1" applyFont="1" applyFill="1" applyBorder="1" applyAlignment="1">
      <alignment horizontal="right" wrapText="1"/>
    </xf>
    <xf numFmtId="0" fontId="56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right" wrapText="1"/>
    </xf>
    <xf numFmtId="2" fontId="56" fillId="0" borderId="15" xfId="48" applyNumberFormat="1" applyFont="1" applyFill="1" applyBorder="1" applyAlignment="1">
      <alignment horizontal="right"/>
      <protection/>
    </xf>
    <xf numFmtId="0" fontId="56" fillId="0" borderId="15" xfId="48" applyFont="1" applyFill="1" applyBorder="1" applyAlignment="1">
      <alignment horizontal="left" wrapText="1"/>
      <protection/>
    </xf>
    <xf numFmtId="0" fontId="56" fillId="0" borderId="36" xfId="48" applyFont="1" applyFill="1" applyBorder="1" applyAlignment="1">
      <alignment vertical="center" wrapText="1"/>
      <protection/>
    </xf>
    <xf numFmtId="0" fontId="56" fillId="3" borderId="15" xfId="0" applyFont="1" applyFill="1" applyBorder="1" applyAlignment="1">
      <alignment vertical="top" wrapText="1"/>
    </xf>
    <xf numFmtId="2" fontId="56" fillId="0" borderId="14" xfId="0" applyNumberFormat="1" applyFont="1" applyFill="1" applyBorder="1" applyAlignment="1">
      <alignment horizontal="right" wrapText="1"/>
    </xf>
    <xf numFmtId="0" fontId="56" fillId="0" borderId="14" xfId="0" applyNumberFormat="1" applyFont="1" applyFill="1" applyBorder="1" applyAlignment="1">
      <alignment vertical="top" wrapText="1"/>
    </xf>
    <xf numFmtId="1" fontId="0" fillId="0" borderId="36" xfId="48" applyNumberFormat="1" applyFont="1" applyFill="1" applyBorder="1" applyAlignment="1">
      <alignment horizontal="center"/>
      <protection/>
    </xf>
    <xf numFmtId="1" fontId="0" fillId="0" borderId="29" xfId="48" applyNumberFormat="1" applyFont="1" applyFill="1" applyBorder="1" applyAlignment="1">
      <alignment horizontal="right"/>
      <protection/>
    </xf>
    <xf numFmtId="0" fontId="56" fillId="0" borderId="71" xfId="48" applyFont="1" applyFill="1" applyBorder="1" applyAlignment="1">
      <alignment horizontal="left" vertical="justify" wrapText="1"/>
      <protection/>
    </xf>
    <xf numFmtId="0" fontId="56" fillId="0" borderId="18" xfId="48" applyFont="1" applyFill="1" applyBorder="1" applyAlignment="1">
      <alignment horizontal="left" vertical="justify" wrapText="1"/>
      <protection/>
    </xf>
    <xf numFmtId="1" fontId="0" fillId="0" borderId="58" xfId="0" applyNumberFormat="1" applyFont="1" applyFill="1" applyBorder="1" applyAlignment="1">
      <alignment horizontal="right"/>
    </xf>
    <xf numFmtId="0" fontId="55" fillId="0" borderId="15" xfId="0" applyFont="1" applyFill="1" applyBorder="1" applyAlignment="1">
      <alignment horizontal="right" wrapText="1"/>
    </xf>
    <xf numFmtId="0" fontId="56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1" fontId="0" fillId="0" borderId="29" xfId="0" applyNumberFormat="1" applyFont="1" applyFill="1" applyBorder="1" applyAlignment="1">
      <alignment horizontal="right" wrapText="1"/>
    </xf>
    <xf numFmtId="0" fontId="56" fillId="0" borderId="29" xfId="0" applyFont="1" applyFill="1" applyBorder="1" applyAlignment="1">
      <alignment horizontal="left" wrapText="1"/>
    </xf>
    <xf numFmtId="2" fontId="61" fillId="0" borderId="29" xfId="0" applyNumberFormat="1" applyFont="1" applyFill="1" applyBorder="1" applyAlignment="1">
      <alignment horizontal="right" wrapText="1"/>
    </xf>
    <xf numFmtId="2" fontId="55" fillId="0" borderId="29" xfId="0" applyNumberFormat="1" applyFont="1" applyFill="1" applyBorder="1" applyAlignment="1">
      <alignment horizontal="right"/>
    </xf>
    <xf numFmtId="0" fontId="56" fillId="0" borderId="29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2" fontId="61" fillId="0" borderId="15" xfId="0" applyNumberFormat="1" applyFont="1" applyFill="1" applyBorder="1" applyAlignment="1">
      <alignment horizontal="right" wrapText="1"/>
    </xf>
    <xf numFmtId="0" fontId="55" fillId="0" borderId="15" xfId="0" applyFont="1" applyFill="1" applyBorder="1" applyAlignment="1">
      <alignment horizontal="right" wrapText="1"/>
    </xf>
    <xf numFmtId="0" fontId="56" fillId="25" borderId="29" xfId="0" applyFont="1" applyFill="1" applyBorder="1" applyAlignment="1">
      <alignment vertical="top" wrapText="1"/>
    </xf>
    <xf numFmtId="2" fontId="56" fillId="0" borderId="29" xfId="0" applyNumberFormat="1" applyFont="1" applyFill="1" applyBorder="1" applyAlignment="1">
      <alignment horizontal="right" wrapText="1"/>
    </xf>
    <xf numFmtId="2" fontId="56" fillId="3" borderId="15" xfId="0" applyNumberFormat="1" applyFont="1" applyFill="1" applyBorder="1" applyAlignment="1">
      <alignment horizontal="justify" vertical="top" wrapText="1"/>
    </xf>
    <xf numFmtId="2" fontId="56" fillId="0" borderId="15" xfId="0" applyNumberFormat="1" applyFont="1" applyFill="1" applyBorder="1" applyAlignment="1">
      <alignment horizontal="justify" vertical="top" wrapText="1"/>
    </xf>
    <xf numFmtId="2" fontId="0" fillId="3" borderId="15" xfId="0" applyNumberFormat="1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right" wrapText="1"/>
    </xf>
    <xf numFmtId="0" fontId="55" fillId="0" borderId="30" xfId="0" applyFont="1" applyFill="1" applyBorder="1" applyAlignment="1">
      <alignment vertical="top" wrapText="1"/>
    </xf>
    <xf numFmtId="0" fontId="56" fillId="0" borderId="30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/>
    </xf>
    <xf numFmtId="2" fontId="56" fillId="0" borderId="30" xfId="0" applyNumberFormat="1" applyFont="1" applyFill="1" applyBorder="1" applyAlignment="1">
      <alignment horizontal="right" wrapText="1"/>
    </xf>
    <xf numFmtId="0" fontId="56" fillId="0" borderId="30" xfId="0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2" fontId="57" fillId="0" borderId="14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wrapText="1"/>
    </xf>
    <xf numFmtId="2" fontId="57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left" wrapText="1"/>
    </xf>
    <xf numFmtId="2" fontId="56" fillId="0" borderId="58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center"/>
    </xf>
    <xf numFmtId="2" fontId="56" fillId="0" borderId="38" xfId="0" applyNumberFormat="1" applyFont="1" applyFill="1" applyBorder="1" applyAlignment="1">
      <alignment horizontal="right"/>
    </xf>
    <xf numFmtId="0" fontId="56" fillId="0" borderId="29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horizontal="justify" vertical="top" wrapText="1"/>
    </xf>
    <xf numFmtId="0" fontId="56" fillId="0" borderId="15" xfId="0" applyFont="1" applyBorder="1" applyAlignment="1">
      <alignment horizontal="justify" vertical="top" wrapText="1"/>
    </xf>
    <xf numFmtId="1" fontId="0" fillId="0" borderId="15" xfId="0" applyNumberFormat="1" applyFont="1" applyFill="1" applyBorder="1" applyAlignment="1">
      <alignment horizontal="left" wrapText="1"/>
    </xf>
    <xf numFmtId="0" fontId="56" fillId="0" borderId="29" xfId="0" applyFont="1" applyFill="1" applyBorder="1" applyAlignment="1">
      <alignment horizontal="justify" wrapText="1"/>
    </xf>
    <xf numFmtId="2" fontId="56" fillId="0" borderId="29" xfId="0" applyNumberFormat="1" applyFont="1" applyFill="1" applyBorder="1" applyAlignment="1">
      <alignment horizontal="right"/>
    </xf>
    <xf numFmtId="0" fontId="56" fillId="0" borderId="29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left" wrapText="1"/>
    </xf>
    <xf numFmtId="1" fontId="62" fillId="0" borderId="15" xfId="0" applyNumberFormat="1" applyFont="1" applyFill="1" applyBorder="1" applyAlignment="1">
      <alignment horizontal="left" wrapText="1"/>
    </xf>
    <xf numFmtId="0" fontId="61" fillId="0" borderId="15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left" wrapText="1"/>
    </xf>
    <xf numFmtId="1" fontId="62" fillId="0" borderId="14" xfId="0" applyNumberFormat="1" applyFont="1" applyFill="1" applyBorder="1" applyAlignment="1">
      <alignment horizontal="left" wrapText="1"/>
    </xf>
    <xf numFmtId="0" fontId="61" fillId="0" borderId="29" xfId="0" applyFont="1" applyFill="1" applyBorder="1" applyAlignment="1">
      <alignment horizontal="left" wrapText="1"/>
    </xf>
    <xf numFmtId="2" fontId="61" fillId="0" borderId="28" xfId="0" applyNumberFormat="1" applyFont="1" applyFill="1" applyBorder="1" applyAlignment="1">
      <alignment horizontal="right"/>
    </xf>
    <xf numFmtId="2" fontId="55" fillId="0" borderId="14" xfId="0" applyNumberFormat="1" applyFont="1" applyFill="1" applyBorder="1" applyAlignment="1">
      <alignment horizontal="right" wrapText="1"/>
    </xf>
    <xf numFmtId="1" fontId="62" fillId="0" borderId="13" xfId="0" applyNumberFormat="1" applyFont="1" applyFill="1" applyBorder="1" applyAlignment="1">
      <alignment horizontal="left" wrapText="1"/>
    </xf>
    <xf numFmtId="2" fontId="56" fillId="0" borderId="36" xfId="0" applyNumberFormat="1" applyFont="1" applyFill="1" applyBorder="1" applyAlignment="1">
      <alignment horizontal="right"/>
    </xf>
    <xf numFmtId="2" fontId="55" fillId="0" borderId="14" xfId="0" applyNumberFormat="1" applyFont="1" applyFill="1" applyBorder="1" applyAlignment="1">
      <alignment horizontal="right"/>
    </xf>
    <xf numFmtId="0" fontId="61" fillId="0" borderId="14" xfId="0" applyFont="1" applyFill="1" applyBorder="1" applyAlignment="1">
      <alignment horizontal="left" wrapText="1"/>
    </xf>
    <xf numFmtId="2" fontId="61" fillId="0" borderId="14" xfId="0" applyNumberFormat="1" applyFont="1" applyFill="1" applyBorder="1" applyAlignment="1">
      <alignment horizontal="right" vertical="top" wrapText="1"/>
    </xf>
    <xf numFmtId="2" fontId="61" fillId="0" borderId="14" xfId="0" applyNumberFormat="1" applyFont="1" applyFill="1" applyBorder="1" applyAlignment="1">
      <alignment horizontal="right" wrapText="1"/>
    </xf>
    <xf numFmtId="0" fontId="56" fillId="0" borderId="15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center" vertical="top" wrapText="1"/>
    </xf>
    <xf numFmtId="2" fontId="57" fillId="0" borderId="15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2" fontId="57" fillId="0" borderId="0" xfId="0" applyNumberFormat="1" applyFont="1" applyFill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 wrapText="1"/>
    </xf>
    <xf numFmtId="2" fontId="57" fillId="0" borderId="21" xfId="0" applyNumberFormat="1" applyFont="1" applyFill="1" applyBorder="1" applyAlignment="1">
      <alignment horizontal="right"/>
    </xf>
    <xf numFmtId="0" fontId="56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6" fillId="0" borderId="1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74" fontId="56" fillId="0" borderId="14" xfId="0" applyNumberFormat="1" applyFont="1" applyFill="1" applyBorder="1" applyAlignment="1">
      <alignment wrapText="1"/>
    </xf>
    <xf numFmtId="1" fontId="55" fillId="0" borderId="14" xfId="0" applyNumberFormat="1" applyFont="1" applyFill="1" applyBorder="1" applyAlignment="1">
      <alignment horizontal="right"/>
    </xf>
    <xf numFmtId="2" fontId="56" fillId="0" borderId="14" xfId="0" applyNumberFormat="1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center"/>
    </xf>
    <xf numFmtId="2" fontId="57" fillId="25" borderId="45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left" vertical="top" wrapText="1"/>
    </xf>
    <xf numFmtId="2" fontId="57" fillId="0" borderId="0" xfId="0" applyNumberFormat="1" applyFont="1" applyFill="1" applyAlignment="1">
      <alignment horizontal="right"/>
    </xf>
    <xf numFmtId="0" fontId="58" fillId="0" borderId="24" xfId="0" applyFont="1" applyFill="1" applyBorder="1" applyAlignment="1">
      <alignment vertical="center"/>
    </xf>
    <xf numFmtId="1" fontId="52" fillId="0" borderId="26" xfId="0" applyNumberFormat="1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 wrapText="1"/>
    </xf>
    <xf numFmtId="2" fontId="64" fillId="0" borderId="45" xfId="0" applyNumberFormat="1" applyFont="1" applyFill="1" applyBorder="1" applyAlignment="1">
      <alignment horizontal="right"/>
    </xf>
    <xf numFmtId="2" fontId="64" fillId="25" borderId="45" xfId="0" applyNumberFormat="1" applyFont="1" applyFill="1" applyBorder="1" applyAlignment="1">
      <alignment horizontal="right"/>
    </xf>
    <xf numFmtId="2" fontId="64" fillId="0" borderId="22" xfId="0" applyNumberFormat="1" applyFont="1" applyFill="1" applyBorder="1" applyAlignment="1">
      <alignment horizontal="right"/>
    </xf>
    <xf numFmtId="2" fontId="64" fillId="0" borderId="26" xfId="0" applyNumberFormat="1" applyFont="1" applyFill="1" applyBorder="1" applyAlignment="1">
      <alignment horizontal="right"/>
    </xf>
    <xf numFmtId="2" fontId="52" fillId="0" borderId="26" xfId="0" applyNumberFormat="1" applyFont="1" applyFill="1" applyBorder="1" applyAlignment="1">
      <alignment horizontal="right"/>
    </xf>
    <xf numFmtId="2" fontId="64" fillId="25" borderId="23" xfId="0" applyNumberFormat="1" applyFont="1" applyFill="1" applyBorder="1" applyAlignment="1">
      <alignment horizontal="right"/>
    </xf>
    <xf numFmtId="0" fontId="58" fillId="0" borderId="0" xfId="0" applyFont="1" applyAlignment="1">
      <alignment vertical="center"/>
    </xf>
    <xf numFmtId="0" fontId="21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57" xfId="0" applyBorder="1" applyAlignment="1">
      <alignment/>
    </xf>
    <xf numFmtId="2" fontId="12" fillId="0" borderId="79" xfId="0" applyNumberFormat="1" applyFont="1" applyFill="1" applyBorder="1" applyAlignment="1">
      <alignment horizontal="center" wrapText="1"/>
    </xf>
    <xf numFmtId="2" fontId="12" fillId="0" borderId="41" xfId="0" applyNumberFormat="1" applyFont="1" applyFill="1" applyBorder="1" applyAlignment="1">
      <alignment horizontal="center" wrapText="1"/>
    </xf>
    <xf numFmtId="2" fontId="12" fillId="0" borderId="8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6" fillId="0" borderId="14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wrapText="1"/>
    </xf>
    <xf numFmtId="0" fontId="0" fillId="3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66" fillId="0" borderId="15" xfId="0" applyFont="1" applyFill="1" applyBorder="1" applyAlignment="1">
      <alignment horizontal="left" wrapText="1"/>
    </xf>
    <xf numFmtId="2" fontId="0" fillId="3" borderId="15" xfId="0" applyNumberFormat="1" applyFont="1" applyFill="1" applyBorder="1" applyAlignment="1">
      <alignment horizontal="right"/>
    </xf>
    <xf numFmtId="1" fontId="66" fillId="0" borderId="15" xfId="0" applyNumberFormat="1" applyFont="1" applyFill="1" applyBorder="1" applyAlignment="1">
      <alignment horizontal="center" wrapText="1"/>
    </xf>
    <xf numFmtId="174" fontId="66" fillId="0" borderId="15" xfId="0" applyNumberFormat="1" applyFont="1" applyFill="1" applyBorder="1" applyAlignment="1">
      <alignment horizontal="left" wrapText="1"/>
    </xf>
    <xf numFmtId="2" fontId="67" fillId="3" borderId="1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wrapText="1"/>
    </xf>
    <xf numFmtId="0" fontId="5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0" xfId="0" applyFont="1" applyAlignment="1">
      <alignment/>
    </xf>
    <xf numFmtId="3" fontId="56" fillId="0" borderId="14" xfId="0" applyNumberFormat="1" applyFont="1" applyFill="1" applyBorder="1" applyAlignment="1">
      <alignment horizontal="right" wrapText="1"/>
    </xf>
    <xf numFmtId="3" fontId="56" fillId="0" borderId="15" xfId="0" applyNumberFormat="1" applyFont="1" applyFill="1" applyBorder="1" applyAlignment="1">
      <alignment horizontal="right"/>
    </xf>
    <xf numFmtId="3" fontId="56" fillId="0" borderId="15" xfId="0" applyNumberFormat="1" applyFont="1" applyFill="1" applyBorder="1" applyAlignment="1">
      <alignment/>
    </xf>
    <xf numFmtId="0" fontId="14" fillId="19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2" fillId="25" borderId="53" xfId="0" applyNumberFormat="1" applyFont="1" applyFill="1" applyBorder="1" applyAlignment="1">
      <alignment/>
    </xf>
    <xf numFmtId="0" fontId="2" fillId="17" borderId="30" xfId="47" applyFill="1" applyBorder="1" applyAlignment="1">
      <alignment/>
      <protection/>
    </xf>
    <xf numFmtId="0" fontId="2" fillId="17" borderId="36" xfId="47" applyFill="1" applyBorder="1" applyAlignment="1">
      <alignment/>
      <protection/>
    </xf>
    <xf numFmtId="0" fontId="2" fillId="17" borderId="0" xfId="47" applyFill="1" applyAlignment="1">
      <alignment/>
      <protection/>
    </xf>
    <xf numFmtId="0" fontId="2" fillId="17" borderId="44" xfId="47" applyFill="1" applyBorder="1" applyAlignment="1">
      <alignment/>
      <protection/>
    </xf>
    <xf numFmtId="0" fontId="2" fillId="17" borderId="78" xfId="47" applyFill="1" applyBorder="1" applyAlignment="1">
      <alignment/>
      <protection/>
    </xf>
    <xf numFmtId="0" fontId="2" fillId="17" borderId="12" xfId="47" applyFill="1" applyBorder="1" applyAlignment="1">
      <alignment/>
      <protection/>
    </xf>
    <xf numFmtId="0" fontId="33" fillId="0" borderId="30" xfId="47" applyFont="1" applyBorder="1" applyAlignment="1">
      <alignment horizontal="left"/>
      <protection/>
    </xf>
    <xf numFmtId="0" fontId="2" fillId="0" borderId="30" xfId="47" applyBorder="1" applyAlignment="1">
      <alignment/>
      <protection/>
    </xf>
    <xf numFmtId="0" fontId="2" fillId="0" borderId="36" xfId="47" applyBorder="1" applyAlignment="1">
      <alignment/>
      <protection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4" fillId="0" borderId="28" xfId="47" applyFont="1" applyBorder="1" applyAlignment="1">
      <alignment horizontal="left" vertical="center" wrapText="1"/>
      <protection/>
    </xf>
    <xf numFmtId="0" fontId="2" fillId="0" borderId="28" xfId="47" applyBorder="1" applyAlignment="1">
      <alignment horizontal="left" vertical="center"/>
      <protection/>
    </xf>
    <xf numFmtId="0" fontId="9" fillId="17" borderId="30" xfId="47" applyFont="1" applyFill="1" applyBorder="1" applyAlignment="1">
      <alignment horizontal="left"/>
      <protection/>
    </xf>
    <xf numFmtId="49" fontId="4" fillId="0" borderId="47" xfId="51" applyNumberFormat="1" applyFont="1" applyBorder="1" applyAlignment="1">
      <alignment horizontal="justify" vertical="center" wrapText="1"/>
      <protection/>
    </xf>
    <xf numFmtId="0" fontId="2" fillId="0" borderId="47" xfId="51" applyFont="1" applyBorder="1" applyAlignment="1">
      <alignment horizontal="justify" vertical="center" wrapText="1"/>
      <protection/>
    </xf>
    <xf numFmtId="3" fontId="27" fillId="0" borderId="0" xfId="51" applyNumberFormat="1" applyFont="1" applyBorder="1" applyAlignment="1">
      <alignment vertical="center" wrapText="1" shrinkToFit="1"/>
      <protection/>
    </xf>
    <xf numFmtId="0" fontId="2" fillId="0" borderId="0" xfId="51" applyAlignment="1">
      <alignment vertical="center"/>
      <protection/>
    </xf>
    <xf numFmtId="0" fontId="7" fillId="0" borderId="4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vertical="center" wrapText="1"/>
    </xf>
    <xf numFmtId="0" fontId="21" fillId="0" borderId="58" xfId="0" applyFont="1" applyBorder="1" applyAlignment="1">
      <alignment wrapText="1"/>
    </xf>
    <xf numFmtId="0" fontId="21" fillId="0" borderId="81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12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2" fillId="0" borderId="78" xfId="0" applyFont="1" applyFill="1" applyBorder="1" applyAlignment="1">
      <alignment horizontal="left" wrapText="1"/>
    </xf>
    <xf numFmtId="0" fontId="58" fillId="0" borderId="78" xfId="0" applyFont="1" applyFill="1" applyBorder="1" applyAlignment="1">
      <alignment wrapText="1"/>
    </xf>
    <xf numFmtId="0" fontId="52" fillId="0" borderId="15" xfId="0" applyFont="1" applyFill="1" applyBorder="1" applyAlignment="1">
      <alignment horizontal="left" wrapText="1"/>
    </xf>
    <xf numFmtId="0" fontId="58" fillId="0" borderId="15" xfId="0" applyFont="1" applyFill="1" applyBorder="1" applyAlignment="1">
      <alignment/>
    </xf>
    <xf numFmtId="2" fontId="57" fillId="0" borderId="82" xfId="0" applyNumberFormat="1" applyFont="1" applyFill="1" applyBorder="1" applyAlignment="1">
      <alignment horizontal="center" wrapText="1"/>
    </xf>
    <xf numFmtId="2" fontId="57" fillId="0" borderId="83" xfId="0" applyNumberFormat="1" applyFont="1" applyFill="1" applyBorder="1" applyAlignment="1">
      <alignment horizontal="center" wrapText="1"/>
    </xf>
    <xf numFmtId="2" fontId="57" fillId="0" borderId="84" xfId="0" applyNumberFormat="1" applyFont="1" applyFill="1" applyBorder="1" applyAlignment="1">
      <alignment horizontal="center" wrapText="1"/>
    </xf>
    <xf numFmtId="1" fontId="12" fillId="0" borderId="85" xfId="0" applyNumberFormat="1" applyFont="1" applyFill="1" applyBorder="1" applyAlignment="1">
      <alignment horizontal="center" wrapText="1"/>
    </xf>
    <xf numFmtId="1" fontId="0" fillId="0" borderId="86" xfId="0" applyNumberFormat="1" applyFont="1" applyFill="1" applyBorder="1" applyAlignment="1">
      <alignment horizontal="center" wrapText="1"/>
    </xf>
    <xf numFmtId="0" fontId="58" fillId="0" borderId="78" xfId="0" applyFont="1" applyBorder="1" applyAlignment="1">
      <alignment wrapText="1"/>
    </xf>
    <xf numFmtId="0" fontId="58" fillId="0" borderId="78" xfId="0" applyFont="1" applyBorder="1" applyAlignment="1">
      <alignment/>
    </xf>
    <xf numFmtId="0" fontId="21" fillId="0" borderId="87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/>
    </xf>
    <xf numFmtId="0" fontId="17" fillId="0" borderId="88" xfId="0" applyFont="1" applyFill="1" applyBorder="1" applyAlignment="1">
      <alignment horizontal="center" wrapText="1"/>
    </xf>
    <xf numFmtId="0" fontId="17" fillId="0" borderId="74" xfId="0" applyFont="1" applyFill="1" applyBorder="1" applyAlignment="1">
      <alignment horizontal="center" wrapText="1"/>
    </xf>
    <xf numFmtId="2" fontId="57" fillId="0" borderId="89" xfId="0" applyNumberFormat="1" applyFont="1" applyFill="1" applyBorder="1" applyAlignment="1">
      <alignment horizontal="center" wrapText="1"/>
    </xf>
    <xf numFmtId="2" fontId="57" fillId="0" borderId="90" xfId="0" applyNumberFormat="1" applyFont="1" applyFill="1" applyBorder="1" applyAlignment="1">
      <alignment horizontal="center" wrapText="1"/>
    </xf>
    <xf numFmtId="2" fontId="57" fillId="0" borderId="91" xfId="0" applyNumberFormat="1" applyFont="1" applyFill="1" applyBorder="1" applyAlignment="1">
      <alignment horizontal="center" wrapText="1"/>
    </xf>
    <xf numFmtId="2" fontId="57" fillId="0" borderId="92" xfId="0" applyNumberFormat="1" applyFont="1" applyFill="1" applyBorder="1" applyAlignment="1">
      <alignment horizontal="center" wrapText="1"/>
    </xf>
    <xf numFmtId="0" fontId="55" fillId="0" borderId="93" xfId="0" applyFont="1" applyFill="1" applyBorder="1" applyAlignment="1">
      <alignment horizontal="left" wrapText="1"/>
    </xf>
    <xf numFmtId="0" fontId="55" fillId="0" borderId="75" xfId="0" applyFont="1" applyFill="1" applyBorder="1" applyAlignment="1">
      <alignment horizontal="left" wrapText="1"/>
    </xf>
    <xf numFmtId="3" fontId="52" fillId="0" borderId="94" xfId="0" applyNumberFormat="1" applyFont="1" applyFill="1" applyBorder="1" applyAlignment="1">
      <alignment horizontal="right" vertical="top" wrapText="1"/>
    </xf>
    <xf numFmtId="2" fontId="12" fillId="0" borderId="85" xfId="0" applyNumberFormat="1" applyFont="1" applyFill="1" applyBorder="1" applyAlignment="1">
      <alignment horizontal="center" wrapText="1"/>
    </xf>
    <xf numFmtId="2" fontId="0" fillId="0" borderId="86" xfId="0" applyNumberFormat="1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2" fontId="12" fillId="0" borderId="49" xfId="0" applyNumberFormat="1" applyFont="1" applyFill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2" fontId="12" fillId="0" borderId="97" xfId="0" applyNumberFormat="1" applyFont="1" applyFill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2" fontId="12" fillId="0" borderId="100" xfId="0" applyNumberFormat="1" applyFont="1" applyFill="1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2" fontId="12" fillId="0" borderId="37" xfId="0" applyNumberFormat="1" applyFont="1" applyFill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1" fontId="12" fillId="0" borderId="103" xfId="0" applyNumberFormat="1" applyFont="1" applyFill="1" applyBorder="1" applyAlignment="1">
      <alignment horizontal="center" wrapText="1"/>
    </xf>
    <xf numFmtId="1" fontId="0" fillId="0" borderId="104" xfId="0" applyNumberFormat="1" applyFont="1" applyFill="1" applyBorder="1" applyAlignment="1">
      <alignment horizontal="center" wrapText="1"/>
    </xf>
    <xf numFmtId="1" fontId="12" fillId="0" borderId="40" xfId="0" applyNumberFormat="1" applyFont="1" applyFill="1" applyBorder="1" applyAlignment="1">
      <alignment horizontal="center" wrapText="1"/>
    </xf>
    <xf numFmtId="1" fontId="0" fillId="0" borderId="105" xfId="0" applyNumberFormat="1" applyFont="1" applyFill="1" applyBorder="1" applyAlignment="1">
      <alignment horizontal="center" wrapText="1"/>
    </xf>
    <xf numFmtId="1" fontId="12" fillId="0" borderId="37" xfId="0" applyNumberFormat="1" applyFont="1" applyFill="1" applyBorder="1" applyAlignment="1">
      <alignment horizontal="center" wrapText="1"/>
    </xf>
    <xf numFmtId="1" fontId="0" fillId="0" borderId="102" xfId="0" applyNumberFormat="1" applyFont="1" applyFill="1" applyBorder="1" applyAlignment="1">
      <alignment horizontal="center" wrapText="1"/>
    </xf>
    <xf numFmtId="0" fontId="52" fillId="17" borderId="0" xfId="0" applyFont="1" applyFill="1" applyAlignment="1">
      <alignment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nty" xfId="47"/>
    <cellStyle name="normální_Investice 2008" xfId="48"/>
    <cellStyle name="normální_Odbor 01 k 31.7.09" xfId="49"/>
    <cellStyle name="normální_Příloha 2_provozní_rozpočet OEP_rok_2011" xfId="50"/>
    <cellStyle name="normální_rek" xfId="51"/>
    <cellStyle name="normální_RMO  30  11 09 rozpočet II  čtení" xfId="52"/>
    <cellStyle name="normální_Zdenka čerpání 1-7 09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1" name="Line 2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2" name="Line 3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3" name="Line 4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4" name="Line 5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5" name="Line 6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6" name="Line 7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7" name="Line 8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8" name="Line 9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9" name="Line 10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10" name="Line 11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11" name="Line 12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12" name="Line 13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135</xdr:row>
      <xdr:rowOff>0</xdr:rowOff>
    </xdr:from>
    <xdr:to>
      <xdr:col>8</xdr:col>
      <xdr:colOff>342900</xdr:colOff>
      <xdr:row>135</xdr:row>
      <xdr:rowOff>0</xdr:rowOff>
    </xdr:to>
    <xdr:sp>
      <xdr:nvSpPr>
        <xdr:cNvPr id="13" name="Line 14"/>
        <xdr:cNvSpPr>
          <a:spLocks/>
        </xdr:cNvSpPr>
      </xdr:nvSpPr>
      <xdr:spPr>
        <a:xfrm>
          <a:off x="56578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4" name="Line 15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5" name="Line 16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6" name="Line 17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7" name="Line 18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8" name="Line 19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19" name="Line 20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0" name="Line 21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1" name="Line 22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2" name="Line 23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3" name="Line 24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4" name="Line 25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5" name="Line 26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135</xdr:row>
      <xdr:rowOff>0</xdr:rowOff>
    </xdr:from>
    <xdr:to>
      <xdr:col>4</xdr:col>
      <xdr:colOff>342900</xdr:colOff>
      <xdr:row>135</xdr:row>
      <xdr:rowOff>0</xdr:rowOff>
    </xdr:to>
    <xdr:sp>
      <xdr:nvSpPr>
        <xdr:cNvPr id="26" name="Line 27"/>
        <xdr:cNvSpPr>
          <a:spLocks/>
        </xdr:cNvSpPr>
      </xdr:nvSpPr>
      <xdr:spPr>
        <a:xfrm>
          <a:off x="161925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27" name="Line 28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28" name="Line 29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29" name="Line 30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0" name="Line 31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1" name="Line 32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2" name="Line 33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3" name="Line 34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4" name="Line 35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5" name="Line 36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6" name="Line 37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7" name="Line 38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8" name="Line 39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39" name="Line 40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0" name="Line 41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1" name="Line 42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2" name="Line 43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3" name="Line 44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4" name="Line 45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5" name="Line 46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6" name="Line 47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7" name="Line 48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8" name="Line 49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49" name="Line 50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50" name="Line 51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51" name="Line 52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52" name="Line 53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3" name="Line 54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4" name="Line 55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5" name="Line 56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6" name="Line 57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7" name="Line 58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8" name="Line 59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59" name="Line 60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0" name="Line 61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1" name="Line 62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2" name="Line 63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3" name="Line 64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4" name="Line 65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65" name="Line 66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66" name="Line 67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67" name="Line 68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68" name="Line 69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69" name="Line 70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0" name="Line 71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1" name="Line 72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2" name="Line 73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3" name="Line 74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4" name="Line 75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5" name="Line 76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6" name="Line 77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7" name="Line 78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78" name="Line 79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79" name="Line 80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0" name="Line 81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1" name="Line 82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2" name="Line 83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3" name="Line 84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4" name="Line 85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5" name="Line 86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6" name="Line 87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7" name="Line 88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8" name="Line 89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89" name="Line 90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90" name="Line 91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135</xdr:row>
      <xdr:rowOff>0</xdr:rowOff>
    </xdr:from>
    <xdr:to>
      <xdr:col>11</xdr:col>
      <xdr:colOff>342900</xdr:colOff>
      <xdr:row>135</xdr:row>
      <xdr:rowOff>0</xdr:rowOff>
    </xdr:to>
    <xdr:sp>
      <xdr:nvSpPr>
        <xdr:cNvPr id="91" name="Line 92"/>
        <xdr:cNvSpPr>
          <a:spLocks/>
        </xdr:cNvSpPr>
      </xdr:nvSpPr>
      <xdr:spPr>
        <a:xfrm>
          <a:off x="75438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2" name="Line 93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3" name="Line 94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4" name="Line 95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5" name="Line 96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6" name="Line 97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7" name="Line 98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8" name="Line 99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99" name="Line 100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100" name="Line 101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101" name="Line 102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102" name="Line 103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103" name="Line 104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135</xdr:row>
      <xdr:rowOff>0</xdr:rowOff>
    </xdr:from>
    <xdr:to>
      <xdr:col>7</xdr:col>
      <xdr:colOff>342900</xdr:colOff>
      <xdr:row>135</xdr:row>
      <xdr:rowOff>0</xdr:rowOff>
    </xdr:to>
    <xdr:sp>
      <xdr:nvSpPr>
        <xdr:cNvPr id="104" name="Line 105"/>
        <xdr:cNvSpPr>
          <a:spLocks/>
        </xdr:cNvSpPr>
      </xdr:nvSpPr>
      <xdr:spPr>
        <a:xfrm>
          <a:off x="4991100" y="88258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05" name="Line 117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06" name="Line 118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07" name="Line 119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08" name="Line 120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09" name="Line 121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0" name="Line 122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1" name="Line 123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2" name="Line 124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3" name="Line 125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4" name="Line 126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5" name="Line 127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6" name="Line 128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143</xdr:row>
      <xdr:rowOff>0</xdr:rowOff>
    </xdr:from>
    <xdr:to>
      <xdr:col>8</xdr:col>
      <xdr:colOff>342900</xdr:colOff>
      <xdr:row>143</xdr:row>
      <xdr:rowOff>0</xdr:rowOff>
    </xdr:to>
    <xdr:sp>
      <xdr:nvSpPr>
        <xdr:cNvPr id="117" name="Line 129"/>
        <xdr:cNvSpPr>
          <a:spLocks/>
        </xdr:cNvSpPr>
      </xdr:nvSpPr>
      <xdr:spPr>
        <a:xfrm>
          <a:off x="56578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18" name="Line 130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19" name="Line 131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0" name="Line 132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1" name="Line 133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2" name="Line 134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3" name="Line 135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4" name="Line 136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5" name="Line 137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6" name="Line 138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7" name="Line 139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8" name="Line 140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29" name="Line 141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143</xdr:row>
      <xdr:rowOff>0</xdr:rowOff>
    </xdr:from>
    <xdr:to>
      <xdr:col>4</xdr:col>
      <xdr:colOff>342900</xdr:colOff>
      <xdr:row>143</xdr:row>
      <xdr:rowOff>0</xdr:rowOff>
    </xdr:to>
    <xdr:sp>
      <xdr:nvSpPr>
        <xdr:cNvPr id="130" name="Line 142"/>
        <xdr:cNvSpPr>
          <a:spLocks/>
        </xdr:cNvSpPr>
      </xdr:nvSpPr>
      <xdr:spPr>
        <a:xfrm>
          <a:off x="161925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1" name="Line 143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2" name="Line 144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3" name="Line 145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4" name="Line 146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5" name="Line 147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6" name="Line 148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7" name="Line 149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8" name="Line 150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39" name="Line 151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40" name="Line 152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41" name="Line 153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42" name="Line 154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43" name="Line 155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4" name="Line 156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5" name="Line 157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6" name="Line 158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7" name="Line 159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8" name="Line 160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49" name="Line 161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0" name="Line 162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1" name="Line 163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2" name="Line 164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3" name="Line 165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4" name="Line 166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5" name="Line 167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56" name="Line 168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57" name="Line 169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58" name="Line 170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59" name="Line 171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0" name="Line 172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1" name="Line 173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2" name="Line 174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3" name="Line 175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4" name="Line 176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5" name="Line 177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6" name="Line 178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7" name="Line 179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8" name="Line 180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69" name="Line 181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0" name="Line 182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1" name="Line 183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2" name="Line 184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3" name="Line 185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4" name="Line 186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5" name="Line 187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6" name="Line 188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7" name="Line 189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8" name="Line 190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79" name="Line 191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80" name="Line 192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81" name="Line 193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82" name="Line 194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3" name="Line 195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4" name="Line 196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5" name="Line 197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6" name="Line 198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7" name="Line 199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8" name="Line 200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89" name="Line 201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0" name="Line 202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1" name="Line 203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2" name="Line 204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3" name="Line 205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4" name="Line 206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143</xdr:row>
      <xdr:rowOff>0</xdr:rowOff>
    </xdr:from>
    <xdr:to>
      <xdr:col>11</xdr:col>
      <xdr:colOff>342900</xdr:colOff>
      <xdr:row>143</xdr:row>
      <xdr:rowOff>0</xdr:rowOff>
    </xdr:to>
    <xdr:sp>
      <xdr:nvSpPr>
        <xdr:cNvPr id="195" name="Line 207"/>
        <xdr:cNvSpPr>
          <a:spLocks/>
        </xdr:cNvSpPr>
      </xdr:nvSpPr>
      <xdr:spPr>
        <a:xfrm>
          <a:off x="75438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96" name="Line 208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97" name="Line 209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98" name="Line 210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199" name="Line 211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0" name="Line 212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1" name="Line 213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2" name="Line 214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3" name="Line 215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4" name="Line 216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5" name="Line 217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6" name="Line 218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7" name="Line 219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143</xdr:row>
      <xdr:rowOff>0</xdr:rowOff>
    </xdr:from>
    <xdr:to>
      <xdr:col>7</xdr:col>
      <xdr:colOff>342900</xdr:colOff>
      <xdr:row>143</xdr:row>
      <xdr:rowOff>0</xdr:rowOff>
    </xdr:to>
    <xdr:sp>
      <xdr:nvSpPr>
        <xdr:cNvPr id="208" name="Line 220"/>
        <xdr:cNvSpPr>
          <a:spLocks/>
        </xdr:cNvSpPr>
      </xdr:nvSpPr>
      <xdr:spPr>
        <a:xfrm>
          <a:off x="4991100" y="9216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Documents%20and%20Settings\kotja\Local%20Settings\Temporary%20Internet%20Files\OLKB9E\Documents%20and%20Settings\kotja\Dokumenty\Jarka\Rok%202009\soubory%20&#269;erp&#225;n&#237;%202009\&#269;erp&#225;n&#237;%20k%2030.9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Users\vlaci\AppData\Local\Microsoft\Windows\Temporary%20Internet%20Files\Content.Outlook\NTEQU4FD\Pl&#225;n%20po%20%20-19%2011%20201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N&#225;vrh%20rozpo&#269;tu%202011%20-II%20%20&#269;t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ář P+V+F "/>
      <sheetName val="Plnění příjmů"/>
      <sheetName val=" Sumář PO"/>
      <sheetName val=" Sumář OVS"/>
      <sheetName val=" FRB povodeň"/>
      <sheetName val=" FRB klasika"/>
      <sheetName val="soc. fond"/>
      <sheetName val="A stav. inv."/>
      <sheetName val="B - PD "/>
      <sheetName val="C - OEP  "/>
      <sheetName val="D - OKR "/>
      <sheetName val=" E -nest.inv."/>
      <sheetName val="F -příspěvky"/>
      <sheetName val="G - SNO"/>
      <sheetName val="H - MOVO"/>
      <sheetName val="Rekapitulace"/>
      <sheetName val="01-kanc.prim."/>
      <sheetName val="02-investic "/>
      <sheetName val="03-OKR"/>
      <sheetName val="04-živnost."/>
      <sheetName val="05-ekonom."/>
      <sheetName val="06-VAK"/>
      <sheetName val="7-doprava"/>
      <sheetName val="08-AŘMV"/>
      <sheetName val="10-stavební"/>
      <sheetName val="11-vněj.vz.a info."/>
      <sheetName val="13-informatika"/>
      <sheetName val="14-školství"/>
      <sheetName val="15 -soc.pomoci"/>
      <sheetName val="19-správa"/>
      <sheetName val="20 -MP"/>
      <sheetName val="30 - památ. péče"/>
      <sheetName val="35-soc. sl. a zdravot."/>
      <sheetName val="40-život.pr."/>
      <sheetName val="41-majetkopr."/>
      <sheetName val="42 -ochrana"/>
      <sheetName val="44-evrop.proj."/>
    </sheetNames>
    <sheetDataSet>
      <sheetData sheetId="18">
        <row r="1">
          <cell r="D1" t="str">
            <v>Upravený rozpočet                                      k 15.9.2009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pravy"/>
      <sheetName val="Investice"/>
    </sheetNames>
    <sheetDataSet>
      <sheetData sheetId="2">
        <row r="36">
          <cell r="G36">
            <v>124.46099999999998</v>
          </cell>
        </row>
        <row r="74">
          <cell r="G74">
            <v>20.604999999999997</v>
          </cell>
        </row>
        <row r="107">
          <cell r="G107">
            <v>28.415</v>
          </cell>
        </row>
        <row r="225">
          <cell r="G225">
            <v>315.25</v>
          </cell>
        </row>
        <row r="325">
          <cell r="G325">
            <v>50.224999999999994</v>
          </cell>
        </row>
        <row r="334">
          <cell r="G334">
            <v>1.04</v>
          </cell>
          <cell r="I334">
            <v>0</v>
          </cell>
        </row>
        <row r="345">
          <cell r="G345">
            <v>37</v>
          </cell>
          <cell r="I345">
            <v>0</v>
          </cell>
        </row>
        <row r="361">
          <cell r="G361">
            <v>93.72999999999999</v>
          </cell>
          <cell r="I3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Rekapitulace  "/>
      <sheetName val="příjmy"/>
      <sheetName val="Příjmy-HČ "/>
      <sheetName val="OVS"/>
      <sheetName val="sumář PO "/>
      <sheetName val="FRB"/>
      <sheetName val="granty, přísp. a dary"/>
      <sheetName val="Sumář odborů "/>
      <sheetName val="01-kanc.pr."/>
      <sheetName val="02-investice"/>
      <sheetName val="03-OKR"/>
      <sheetName val="04-živnost."/>
      <sheetName val="05-ekonom."/>
      <sheetName val="06-vn.aud.a kontr."/>
      <sheetName val="07-doprava"/>
      <sheetName val="08-ag.řid.a mot.voz."/>
      <sheetName val="10-staveb."/>
      <sheetName val="11-OVVI"/>
      <sheetName val="13-inform."/>
      <sheetName val="14-školství"/>
      <sheetName val="15-soc.pomoci "/>
      <sheetName val="19-správa"/>
      <sheetName val="20-MP"/>
      <sheetName val="30-pam.péče"/>
      <sheetName val="35-soc.sl.a zdrav."/>
      <sheetName val="40-ŽP"/>
      <sheetName val="41-majetk."/>
      <sheetName val="42-ochrana"/>
      <sheetName val="44-evrop.pr."/>
      <sheetName val="I. ALOKACE EIB"/>
      <sheetName val="Rekapitulace INV"/>
      <sheetName val="Investice"/>
      <sheetName val="Opravy"/>
    </sheetNames>
    <sheetDataSet>
      <sheetData sheetId="32">
        <row r="36">
          <cell r="H36">
            <v>121.45999999999998</v>
          </cell>
          <cell r="I36">
            <v>78.231</v>
          </cell>
        </row>
        <row r="74">
          <cell r="H74">
            <v>15.504999999999999</v>
          </cell>
          <cell r="I74">
            <v>1.8</v>
          </cell>
        </row>
        <row r="98">
          <cell r="H98">
            <v>23.59</v>
          </cell>
          <cell r="I98">
            <v>0</v>
          </cell>
        </row>
        <row r="140">
          <cell r="H140">
            <v>277.8999999999999</v>
          </cell>
          <cell r="I140">
            <v>73.3</v>
          </cell>
        </row>
        <row r="162">
          <cell r="H162">
            <v>47.495000000000005</v>
          </cell>
          <cell r="I162">
            <v>3</v>
          </cell>
        </row>
        <row r="171">
          <cell r="H171">
            <v>1.04</v>
          </cell>
        </row>
        <row r="181">
          <cell r="H181">
            <v>22</v>
          </cell>
        </row>
        <row r="190">
          <cell r="H190">
            <v>78.72999999999999</v>
          </cell>
        </row>
      </sheetData>
      <sheetData sheetId="33">
        <row r="14">
          <cell r="I14">
            <v>3.08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3.57421875" style="306" customWidth="1"/>
    <col min="2" max="2" width="9.140625" style="306" customWidth="1"/>
    <col min="3" max="3" width="63.7109375" style="306" customWidth="1"/>
    <col min="4" max="16384" width="9.140625" style="306" customWidth="1"/>
  </cols>
  <sheetData>
    <row r="1" ht="20.25">
      <c r="A1" s="305" t="s">
        <v>482</v>
      </c>
    </row>
    <row r="3" spans="1:3" ht="24.75" customHeight="1">
      <c r="A3" s="307" t="s">
        <v>483</v>
      </c>
      <c r="C3" s="308" t="s">
        <v>755</v>
      </c>
    </row>
    <row r="4" spans="1:3" ht="24.75" customHeight="1">
      <c r="A4" s="307"/>
      <c r="C4" s="308" t="s">
        <v>262</v>
      </c>
    </row>
    <row r="5" ht="24.75" customHeight="1">
      <c r="A5" s="307"/>
    </row>
    <row r="6" spans="1:3" ht="24.75" customHeight="1">
      <c r="A6" s="307" t="s">
        <v>484</v>
      </c>
      <c r="C6" s="308" t="s">
        <v>756</v>
      </c>
    </row>
    <row r="7" spans="1:3" ht="24.75" customHeight="1">
      <c r="A7" s="307"/>
      <c r="C7" s="308" t="s">
        <v>779</v>
      </c>
    </row>
    <row r="8" spans="1:3" ht="24.75" customHeight="1">
      <c r="A8" s="307"/>
      <c r="C8" s="308"/>
    </row>
    <row r="9" spans="1:3" ht="24.75" customHeight="1">
      <c r="A9" s="307" t="s">
        <v>485</v>
      </c>
      <c r="C9" s="308" t="s">
        <v>757</v>
      </c>
    </row>
    <row r="10" spans="1:3" ht="24.75" customHeight="1">
      <c r="A10" s="307"/>
      <c r="C10" s="308" t="s">
        <v>780</v>
      </c>
    </row>
    <row r="11" ht="24.75" customHeight="1">
      <c r="A11" s="307"/>
    </row>
    <row r="12" spans="1:3" ht="24.75" customHeight="1">
      <c r="A12" s="307" t="s">
        <v>486</v>
      </c>
      <c r="C12" s="308" t="s">
        <v>760</v>
      </c>
    </row>
    <row r="13" spans="1:3" ht="24.75" customHeight="1">
      <c r="A13" s="307"/>
      <c r="C13" s="308" t="s">
        <v>37</v>
      </c>
    </row>
    <row r="14" ht="24.75" customHeight="1">
      <c r="A14" s="307"/>
    </row>
    <row r="15" spans="1:3" ht="24.75" customHeight="1">
      <c r="A15" s="307" t="s">
        <v>487</v>
      </c>
      <c r="C15" s="308" t="s">
        <v>758</v>
      </c>
    </row>
    <row r="16" spans="1:3" ht="24.75" customHeight="1">
      <c r="A16" s="307"/>
      <c r="C16" s="308" t="s">
        <v>38</v>
      </c>
    </row>
    <row r="17" spans="1:3" ht="24.75" customHeight="1">
      <c r="A17" s="307"/>
      <c r="C17" s="308"/>
    </row>
    <row r="18" spans="1:3" ht="24.75" customHeight="1">
      <c r="A18" s="307" t="s">
        <v>778</v>
      </c>
      <c r="C18" s="308" t="s">
        <v>761</v>
      </c>
    </row>
    <row r="19" spans="1:3" ht="24.75" customHeight="1">
      <c r="A19" s="307"/>
      <c r="C19" s="308" t="s">
        <v>39</v>
      </c>
    </row>
    <row r="20" ht="24.75" customHeight="1">
      <c r="A20" s="307"/>
    </row>
    <row r="21" spans="1:3" ht="24.75" customHeight="1">
      <c r="A21" s="305" t="s">
        <v>289</v>
      </c>
      <c r="C21" s="308"/>
    </row>
    <row r="22" spans="1:3" ht="20.25">
      <c r="A22" s="305"/>
      <c r="C22" s="308" t="s">
        <v>759</v>
      </c>
    </row>
    <row r="23" ht="12.75">
      <c r="C23" s="308"/>
    </row>
  </sheetData>
  <sheetProtection/>
  <printOptions/>
  <pageMargins left="0.84" right="0.59" top="2.5" bottom="0.984251968503937" header="0.95" footer="0.5118110236220472"/>
  <pageSetup horizontalDpi="600" verticalDpi="600" orientation="portrait" paperSize="9" r:id="rId1"/>
  <headerFooter alignWithMargins="0">
    <oddHeader>&amp;C&amp;"Arial CE,Tučné"&amp;14Schválený rozpočet
&amp;18STATUTÁRNÍHO MĚSTA OLOMOUCE&amp;14
na rok 2011
(schváleno ZMO dne 21. 12. 2010)
Soupis příloh: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pane xSplit="4" ySplit="6" topLeftCell="E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L1" sqref="L1"/>
    </sheetView>
  </sheetViews>
  <sheetFormatPr defaultColWidth="9.140625" defaultRowHeight="12.75"/>
  <cols>
    <col min="1" max="1" width="4.140625" style="745" customWidth="1"/>
    <col min="2" max="2" width="6.140625" style="745" customWidth="1"/>
    <col min="3" max="3" width="5.28125" style="745" customWidth="1"/>
    <col min="4" max="4" width="5.7109375" style="745" customWidth="1"/>
    <col min="5" max="5" width="23.8515625" style="746" customWidth="1"/>
    <col min="6" max="6" width="8.00390625" style="745" customWidth="1"/>
    <col min="7" max="7" width="9.140625" style="745" customWidth="1"/>
    <col min="8" max="8" width="15.00390625" style="745" customWidth="1"/>
    <col min="9" max="9" width="9.421875" style="745" customWidth="1"/>
    <col min="10" max="10" width="10.57421875" style="745" customWidth="1"/>
    <col min="11" max="11" width="8.421875" style="747" customWidth="1"/>
    <col min="12" max="12" width="35.421875" style="745" customWidth="1"/>
    <col min="13" max="13" width="17.421875" style="748" customWidth="1"/>
  </cols>
  <sheetData>
    <row r="1" ht="12.75">
      <c r="L1" s="443" t="s">
        <v>107</v>
      </c>
    </row>
    <row r="2" ht="13.5" thickBot="1"/>
    <row r="3" spans="5:11" ht="29.25" customHeight="1" thickBot="1">
      <c r="E3" s="847" t="s">
        <v>682</v>
      </c>
      <c r="F3" s="848"/>
      <c r="G3" s="848"/>
      <c r="H3" s="848"/>
      <c r="I3" s="848"/>
      <c r="J3" s="848"/>
      <c r="K3" s="849"/>
    </row>
    <row r="4" ht="13.5" thickBot="1"/>
    <row r="5" spans="1:13" ht="13.5" thickTop="1">
      <c r="A5" s="834" t="s">
        <v>646</v>
      </c>
      <c r="B5" s="861" t="s">
        <v>647</v>
      </c>
      <c r="C5" s="863" t="s">
        <v>235</v>
      </c>
      <c r="D5" s="865" t="s">
        <v>648</v>
      </c>
      <c r="E5" s="850" t="s">
        <v>42</v>
      </c>
      <c r="F5" s="852" t="s">
        <v>649</v>
      </c>
      <c r="G5" s="854" t="s">
        <v>683</v>
      </c>
      <c r="H5" s="855"/>
      <c r="I5" s="856"/>
      <c r="J5" s="857" t="s">
        <v>650</v>
      </c>
      <c r="K5" s="859" t="s">
        <v>651</v>
      </c>
      <c r="L5" s="845" t="s">
        <v>320</v>
      </c>
      <c r="M5" s="382"/>
    </row>
    <row r="6" spans="1:13" ht="26.25" thickBot="1">
      <c r="A6" s="835"/>
      <c r="B6" s="862"/>
      <c r="C6" s="864"/>
      <c r="D6" s="866"/>
      <c r="E6" s="851"/>
      <c r="F6" s="853"/>
      <c r="G6" s="749" t="s">
        <v>221</v>
      </c>
      <c r="H6" s="750" t="s">
        <v>652</v>
      </c>
      <c r="I6" s="751" t="s">
        <v>88</v>
      </c>
      <c r="J6" s="858"/>
      <c r="K6" s="860"/>
      <c r="L6" s="846"/>
      <c r="M6" s="382"/>
    </row>
    <row r="7" spans="1:13" ht="90" customHeight="1" thickTop="1">
      <c r="A7" s="752">
        <v>1</v>
      </c>
      <c r="B7" s="752">
        <v>2</v>
      </c>
      <c r="C7" s="753">
        <v>6409</v>
      </c>
      <c r="D7" s="753">
        <v>5169</v>
      </c>
      <c r="E7" s="754" t="s">
        <v>511</v>
      </c>
      <c r="F7" s="755">
        <v>3.3</v>
      </c>
      <c r="G7" s="755">
        <v>2.7</v>
      </c>
      <c r="H7" s="755">
        <v>2700000</v>
      </c>
      <c r="I7" s="604">
        <v>0</v>
      </c>
      <c r="J7" s="604">
        <v>0</v>
      </c>
      <c r="K7" s="756" t="s">
        <v>576</v>
      </c>
      <c r="L7" s="757" t="s">
        <v>104</v>
      </c>
      <c r="M7" s="382"/>
    </row>
    <row r="8" spans="1:13" ht="47.25">
      <c r="A8" s="752">
        <v>2</v>
      </c>
      <c r="B8" s="752"/>
      <c r="C8" s="752">
        <v>2212</v>
      </c>
      <c r="D8" s="752">
        <v>5171</v>
      </c>
      <c r="E8" s="758" t="s">
        <v>97</v>
      </c>
      <c r="F8" s="530">
        <v>1.56</v>
      </c>
      <c r="G8" s="530">
        <v>1.56</v>
      </c>
      <c r="H8" s="773">
        <v>780000</v>
      </c>
      <c r="I8" s="640">
        <v>0.78</v>
      </c>
      <c r="J8" s="604">
        <v>0</v>
      </c>
      <c r="K8" s="759" t="s">
        <v>98</v>
      </c>
      <c r="L8" s="502" t="s">
        <v>720</v>
      </c>
      <c r="M8" s="382"/>
    </row>
    <row r="9" spans="1:12" ht="38.25">
      <c r="A9" s="752">
        <v>3</v>
      </c>
      <c r="B9" s="752"/>
      <c r="C9" s="752">
        <v>2219</v>
      </c>
      <c r="D9" s="760">
        <v>5171</v>
      </c>
      <c r="E9" s="761" t="s">
        <v>99</v>
      </c>
      <c r="F9" s="509">
        <v>3</v>
      </c>
      <c r="G9" s="509">
        <v>3</v>
      </c>
      <c r="H9" s="506">
        <v>3000000</v>
      </c>
      <c r="I9" s="500">
        <v>0.6</v>
      </c>
      <c r="J9" s="604">
        <v>0</v>
      </c>
      <c r="K9" s="762" t="s">
        <v>117</v>
      </c>
      <c r="L9" s="763" t="s">
        <v>105</v>
      </c>
    </row>
    <row r="10" spans="1:13" ht="38.25">
      <c r="A10" s="752">
        <v>4</v>
      </c>
      <c r="B10" s="752">
        <v>4</v>
      </c>
      <c r="C10" s="752">
        <v>2321</v>
      </c>
      <c r="D10" s="752">
        <v>5171</v>
      </c>
      <c r="E10" s="764" t="s">
        <v>100</v>
      </c>
      <c r="F10" s="499">
        <v>6</v>
      </c>
      <c r="G10" s="499">
        <v>0.05</v>
      </c>
      <c r="H10" s="774">
        <v>50000</v>
      </c>
      <c r="I10" s="499">
        <v>0</v>
      </c>
      <c r="J10" s="604">
        <v>4</v>
      </c>
      <c r="K10" s="650" t="s">
        <v>576</v>
      </c>
      <c r="L10" s="765" t="s">
        <v>106</v>
      </c>
      <c r="M10" s="382"/>
    </row>
    <row r="11" spans="1:12" ht="26.25">
      <c r="A11" s="752">
        <v>5</v>
      </c>
      <c r="B11" s="752"/>
      <c r="C11" s="752">
        <v>3326</v>
      </c>
      <c r="D11" s="752">
        <v>5171</v>
      </c>
      <c r="E11" s="766" t="s">
        <v>101</v>
      </c>
      <c r="F11" s="499">
        <v>2</v>
      </c>
      <c r="G11" s="499">
        <v>2</v>
      </c>
      <c r="H11" s="774">
        <v>2000000</v>
      </c>
      <c r="I11" s="499">
        <v>0</v>
      </c>
      <c r="J11" s="604">
        <v>0</v>
      </c>
      <c r="K11" s="650" t="s">
        <v>576</v>
      </c>
      <c r="L11" s="767" t="s">
        <v>523</v>
      </c>
    </row>
    <row r="12" spans="1:12" ht="26.25">
      <c r="A12" s="752">
        <v>6</v>
      </c>
      <c r="B12" s="752">
        <v>1</v>
      </c>
      <c r="C12" s="752">
        <v>6409</v>
      </c>
      <c r="D12" s="752">
        <v>5169</v>
      </c>
      <c r="E12" s="662" t="s">
        <v>102</v>
      </c>
      <c r="F12" s="768">
        <v>1.5</v>
      </c>
      <c r="G12" s="499">
        <v>0.1</v>
      </c>
      <c r="H12" s="774">
        <v>100000</v>
      </c>
      <c r="I12" s="499">
        <v>0</v>
      </c>
      <c r="J12" s="604">
        <v>0</v>
      </c>
      <c r="K12" s="769" t="s">
        <v>576</v>
      </c>
      <c r="L12" s="662" t="s">
        <v>524</v>
      </c>
    </row>
    <row r="13" spans="1:12" ht="126">
      <c r="A13" s="752">
        <v>7</v>
      </c>
      <c r="B13" s="770"/>
      <c r="C13" s="770">
        <v>3745</v>
      </c>
      <c r="D13" s="770">
        <v>5171</v>
      </c>
      <c r="E13" s="528" t="s">
        <v>103</v>
      </c>
      <c r="F13" s="514">
        <v>3.9</v>
      </c>
      <c r="G13" s="514">
        <v>3.9</v>
      </c>
      <c r="H13" s="775">
        <v>3900000</v>
      </c>
      <c r="I13" s="514">
        <v>1.7</v>
      </c>
      <c r="J13" s="604">
        <v>0</v>
      </c>
      <c r="K13" s="527" t="s">
        <v>715</v>
      </c>
      <c r="L13" s="502" t="s">
        <v>82</v>
      </c>
    </row>
    <row r="14" spans="5:9" ht="13.5" thickBot="1">
      <c r="E14" s="746" t="s">
        <v>221</v>
      </c>
      <c r="H14" s="778">
        <f>H7+H8+H9+H10+H11+H12+H13</f>
        <v>12530000</v>
      </c>
      <c r="I14" s="771">
        <f>SUM(I7:I13)</f>
        <v>3.08</v>
      </c>
    </row>
    <row r="16" spans="5:10" ht="12.75">
      <c r="E16" s="777" t="s">
        <v>719</v>
      </c>
      <c r="F16" s="772"/>
      <c r="J16" s="772"/>
    </row>
  </sheetData>
  <sheetProtection/>
  <mergeCells count="11">
    <mergeCell ref="A5:A6"/>
    <mergeCell ref="B5:B6"/>
    <mergeCell ref="C5:C6"/>
    <mergeCell ref="D5:D6"/>
    <mergeCell ref="L5:L6"/>
    <mergeCell ref="E3:K3"/>
    <mergeCell ref="E5:E6"/>
    <mergeCell ref="F5:F6"/>
    <mergeCell ref="G5:I5"/>
    <mergeCell ref="J5:J6"/>
    <mergeCell ref="K5:K6"/>
  </mergeCells>
  <printOptions/>
  <pageMargins left="0.75" right="0.75" top="1" bottom="1" header="0.4921259845" footer="0.4921259845"/>
  <pageSetup blackAndWhite="1" fitToHeight="1" fitToWidth="1" horizontalDpi="600" verticalDpi="600" orientation="landscape" paperSize="9" scale="88" r:id="rId1"/>
  <headerFooter alignWithMargins="0"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selection activeCell="K1" sqref="K1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5.57421875" style="0" customWidth="1"/>
    <col min="4" max="4" width="32.28125" style="363" customWidth="1"/>
    <col min="5" max="5" width="11.00390625" style="0" hidden="1" customWidth="1"/>
    <col min="6" max="6" width="11.00390625" style="363" hidden="1" customWidth="1"/>
    <col min="7" max="7" width="14.28125" style="0" hidden="1" customWidth="1"/>
    <col min="8" max="9" width="0" style="0" hidden="1" customWidth="1"/>
    <col min="11" max="11" width="72.00390625" style="0" customWidth="1"/>
  </cols>
  <sheetData>
    <row r="1" ht="15.75">
      <c r="K1" s="364" t="s">
        <v>108</v>
      </c>
    </row>
    <row r="2" spans="3:6" ht="18">
      <c r="C2" s="867" t="s">
        <v>27</v>
      </c>
      <c r="D2" s="867"/>
      <c r="E2" s="867"/>
      <c r="F2" s="867"/>
    </row>
    <row r="4" spans="1:11" ht="12.75">
      <c r="A4" s="433" t="s">
        <v>40</v>
      </c>
      <c r="B4" s="433" t="s">
        <v>235</v>
      </c>
      <c r="C4" s="433" t="s">
        <v>41</v>
      </c>
      <c r="D4" s="434" t="s">
        <v>42</v>
      </c>
      <c r="E4" s="434"/>
      <c r="F4" s="435"/>
      <c r="G4" s="436"/>
      <c r="H4" s="436"/>
      <c r="I4" s="436"/>
      <c r="J4" s="436"/>
      <c r="K4" s="434" t="s">
        <v>320</v>
      </c>
    </row>
    <row r="5" spans="1:11" ht="37.5" customHeight="1">
      <c r="A5" s="365">
        <v>4431</v>
      </c>
      <c r="B5" s="365">
        <v>3635</v>
      </c>
      <c r="C5" s="365">
        <v>6119</v>
      </c>
      <c r="D5" s="366" t="s">
        <v>43</v>
      </c>
      <c r="F5" s="367"/>
      <c r="G5" s="368"/>
      <c r="H5" s="368"/>
      <c r="I5" s="367"/>
      <c r="J5" s="367">
        <v>150</v>
      </c>
      <c r="K5" s="441" t="s">
        <v>44</v>
      </c>
    </row>
    <row r="6" spans="1:12" ht="63" customHeight="1">
      <c r="A6" s="365">
        <v>4585</v>
      </c>
      <c r="B6" s="365">
        <v>3635</v>
      </c>
      <c r="C6" s="365">
        <v>6119</v>
      </c>
      <c r="D6" s="366" t="s">
        <v>45</v>
      </c>
      <c r="F6" s="367"/>
      <c r="G6" s="368"/>
      <c r="H6" s="368"/>
      <c r="I6" s="367"/>
      <c r="J6" s="367">
        <v>6550</v>
      </c>
      <c r="K6" s="437" t="s">
        <v>518</v>
      </c>
      <c r="L6" s="369"/>
    </row>
    <row r="7" spans="1:11" ht="33.75" customHeight="1">
      <c r="A7" s="365">
        <v>4285</v>
      </c>
      <c r="B7" s="365">
        <v>3635</v>
      </c>
      <c r="C7" s="365">
        <v>6119</v>
      </c>
      <c r="D7" s="370" t="s">
        <v>46</v>
      </c>
      <c r="F7" s="370"/>
      <c r="G7" s="368"/>
      <c r="H7" s="368"/>
      <c r="I7" s="367"/>
      <c r="J7" s="367">
        <v>100</v>
      </c>
      <c r="K7" s="438" t="s">
        <v>47</v>
      </c>
    </row>
    <row r="8" spans="1:11" ht="63.75">
      <c r="A8" s="365">
        <v>4290</v>
      </c>
      <c r="B8" s="365">
        <v>3635</v>
      </c>
      <c r="C8" s="365">
        <v>6119</v>
      </c>
      <c r="D8" s="370" t="s">
        <v>48</v>
      </c>
      <c r="F8" s="370"/>
      <c r="G8" s="368"/>
      <c r="H8" s="368"/>
      <c r="I8" s="367"/>
      <c r="J8" s="367">
        <v>300</v>
      </c>
      <c r="K8" s="439" t="s">
        <v>515</v>
      </c>
    </row>
    <row r="9" spans="1:11" ht="31.5" customHeight="1">
      <c r="A9" s="371">
        <v>4298</v>
      </c>
      <c r="B9" s="372">
        <v>3635</v>
      </c>
      <c r="C9" s="372">
        <v>6119</v>
      </c>
      <c r="D9" s="373" t="s">
        <v>49</v>
      </c>
      <c r="F9" s="370"/>
      <c r="G9" s="368"/>
      <c r="H9" s="368"/>
      <c r="I9" s="367"/>
      <c r="J9" s="367">
        <v>50</v>
      </c>
      <c r="K9" s="440" t="s">
        <v>50</v>
      </c>
    </row>
    <row r="10" spans="1:11" ht="66" customHeight="1">
      <c r="A10" s="371">
        <v>4913</v>
      </c>
      <c r="B10" s="372">
        <v>3635</v>
      </c>
      <c r="C10" s="372">
        <v>6119</v>
      </c>
      <c r="D10" s="372" t="s">
        <v>51</v>
      </c>
      <c r="F10" s="372"/>
      <c r="G10" s="372"/>
      <c r="H10" s="372"/>
      <c r="I10" s="374"/>
      <c r="J10" s="374">
        <v>100</v>
      </c>
      <c r="K10" s="440" t="s">
        <v>516</v>
      </c>
    </row>
    <row r="11" spans="1:11" ht="77.25" thickBot="1">
      <c r="A11" s="371">
        <v>5181</v>
      </c>
      <c r="B11" s="372">
        <v>3635</v>
      </c>
      <c r="C11" s="372">
        <v>6119</v>
      </c>
      <c r="D11" s="375" t="s">
        <v>52</v>
      </c>
      <c r="F11" s="372"/>
      <c r="G11" s="372"/>
      <c r="H11" s="372"/>
      <c r="I11" s="374"/>
      <c r="J11" s="374">
        <v>500</v>
      </c>
      <c r="K11" s="440" t="s">
        <v>517</v>
      </c>
    </row>
    <row r="12" spans="1:11" ht="13.5" thickBot="1">
      <c r="A12" s="376"/>
      <c r="B12" s="376"/>
      <c r="C12" s="376"/>
      <c r="D12" s="376"/>
      <c r="E12" s="377"/>
      <c r="F12" s="378"/>
      <c r="G12" s="379"/>
      <c r="H12" s="379"/>
      <c r="I12" s="378"/>
      <c r="J12" s="380">
        <f>SUM(J5:J11)</f>
        <v>7750</v>
      </c>
      <c r="K12" s="381"/>
    </row>
    <row r="13" spans="1:11" ht="12.75">
      <c r="A13" s="382"/>
      <c r="B13" s="382"/>
      <c r="C13" s="382"/>
      <c r="D13" s="383"/>
      <c r="E13" s="384"/>
      <c r="F13" s="383"/>
      <c r="G13" s="382"/>
      <c r="H13" s="382"/>
      <c r="I13" s="382"/>
      <c r="J13" s="382"/>
      <c r="K13" s="385"/>
    </row>
    <row r="14" spans="1:11" ht="12.75">
      <c r="A14" s="382"/>
      <c r="B14" s="382"/>
      <c r="C14" s="382"/>
      <c r="D14" s="383"/>
      <c r="E14" s="382"/>
      <c r="F14" s="383"/>
      <c r="G14" s="382"/>
      <c r="H14" s="382"/>
      <c r="I14" s="382"/>
      <c r="J14" s="382"/>
      <c r="K14" s="383"/>
    </row>
    <row r="15" spans="4:6" s="382" customFormat="1" ht="12" customHeight="1">
      <c r="D15" s="383"/>
      <c r="E15" s="384"/>
      <c r="F15" s="385"/>
    </row>
  </sheetData>
  <mergeCells count="1">
    <mergeCell ref="C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&amp;CStrana&amp;P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1" max="4" width="6.7109375" style="386" customWidth="1"/>
    <col min="5" max="5" width="56.7109375" style="388" customWidth="1"/>
    <col min="6" max="6" width="14.57421875" style="388" customWidth="1"/>
    <col min="7" max="7" width="14.57421875" style="388" hidden="1" customWidth="1"/>
    <col min="8" max="8" width="9.140625" style="386" hidden="1" customWidth="1"/>
    <col min="9" max="9" width="33.8515625" style="389" customWidth="1"/>
    <col min="10" max="11" width="9.140625" style="386" hidden="1" customWidth="1"/>
    <col min="12" max="12" width="9.140625" style="388" hidden="1" customWidth="1"/>
    <col min="13" max="14" width="11.57421875" style="390" hidden="1" customWidth="1"/>
    <col min="15" max="16384" width="9.140625" style="386" customWidth="1"/>
  </cols>
  <sheetData>
    <row r="1" ht="18.75" thickBot="1">
      <c r="E1" s="387" t="s">
        <v>53</v>
      </c>
    </row>
    <row r="2" spans="1:14" s="395" customFormat="1" ht="48.75" customHeight="1" thickBot="1">
      <c r="A2" s="391" t="s">
        <v>40</v>
      </c>
      <c r="B2" s="391" t="s">
        <v>235</v>
      </c>
      <c r="C2" s="391" t="s">
        <v>41</v>
      </c>
      <c r="D2" s="391"/>
      <c r="E2" s="392" t="s">
        <v>42</v>
      </c>
      <c r="F2" s="392" t="s">
        <v>26</v>
      </c>
      <c r="G2" s="392" t="s">
        <v>54</v>
      </c>
      <c r="H2" s="392" t="s">
        <v>55</v>
      </c>
      <c r="I2" s="392" t="s">
        <v>320</v>
      </c>
      <c r="J2" s="393" t="s">
        <v>56</v>
      </c>
      <c r="K2" s="393" t="s">
        <v>56</v>
      </c>
      <c r="L2" s="393" t="s">
        <v>56</v>
      </c>
      <c r="M2" s="394" t="s">
        <v>56</v>
      </c>
      <c r="N2" s="394" t="s">
        <v>56</v>
      </c>
    </row>
    <row r="3" spans="1:14" s="396" customFormat="1" ht="42" customHeight="1">
      <c r="A3" s="396" t="s">
        <v>57</v>
      </c>
      <c r="L3" s="397"/>
      <c r="M3" s="398"/>
      <c r="N3" s="398"/>
    </row>
    <row r="4" spans="1:14" ht="33.75">
      <c r="A4" s="399">
        <v>5161</v>
      </c>
      <c r="B4" s="399">
        <v>3636</v>
      </c>
      <c r="C4" s="400">
        <v>6119</v>
      </c>
      <c r="D4" s="400">
        <v>1</v>
      </c>
      <c r="E4" s="401" t="s">
        <v>58</v>
      </c>
      <c r="F4" s="402">
        <v>300</v>
      </c>
      <c r="G4" s="403"/>
      <c r="H4" s="403"/>
      <c r="I4" s="404" t="s">
        <v>59</v>
      </c>
      <c r="J4" s="405"/>
      <c r="K4" s="405"/>
      <c r="L4" s="405"/>
      <c r="M4" s="406"/>
      <c r="N4" s="406"/>
    </row>
    <row r="5" spans="1:14" ht="73.5" customHeight="1">
      <c r="A5" s="399">
        <v>4519</v>
      </c>
      <c r="B5" s="399">
        <v>3636</v>
      </c>
      <c r="C5" s="400">
        <v>6119</v>
      </c>
      <c r="D5" s="400">
        <v>2</v>
      </c>
      <c r="E5" s="401" t="s">
        <v>60</v>
      </c>
      <c r="F5" s="402">
        <v>66</v>
      </c>
      <c r="G5" s="403">
        <v>0</v>
      </c>
      <c r="H5" s="403">
        <v>0</v>
      </c>
      <c r="I5" s="404" t="s">
        <v>519</v>
      </c>
      <c r="J5" s="407"/>
      <c r="K5" s="407"/>
      <c r="L5" s="407"/>
      <c r="M5" s="408"/>
      <c r="N5" s="408"/>
    </row>
    <row r="6" spans="1:14" ht="70.5" customHeight="1">
      <c r="A6" s="399">
        <v>4519</v>
      </c>
      <c r="B6" s="399">
        <v>3636</v>
      </c>
      <c r="C6" s="400">
        <v>6119</v>
      </c>
      <c r="D6" s="400">
        <v>3</v>
      </c>
      <c r="E6" s="401" t="s">
        <v>61</v>
      </c>
      <c r="F6" s="402">
        <v>66</v>
      </c>
      <c r="G6" s="403">
        <v>0</v>
      </c>
      <c r="H6" s="403">
        <v>0</v>
      </c>
      <c r="I6" s="404" t="s">
        <v>520</v>
      </c>
      <c r="J6" s="407"/>
      <c r="K6" s="407"/>
      <c r="L6" s="407"/>
      <c r="M6" s="408"/>
      <c r="N6" s="408"/>
    </row>
    <row r="7" spans="1:14" ht="87.75" customHeight="1">
      <c r="A7" s="399">
        <v>4951</v>
      </c>
      <c r="B7" s="399">
        <v>3636</v>
      </c>
      <c r="C7" s="400">
        <v>6119</v>
      </c>
      <c r="D7" s="400">
        <v>4</v>
      </c>
      <c r="E7" s="401" t="s">
        <v>62</v>
      </c>
      <c r="F7" s="402">
        <v>33</v>
      </c>
      <c r="G7" s="403">
        <v>0</v>
      </c>
      <c r="H7" s="403">
        <v>0</v>
      </c>
      <c r="I7" s="404" t="s">
        <v>521</v>
      </c>
      <c r="J7" s="407"/>
      <c r="K7" s="407"/>
      <c r="L7" s="407"/>
      <c r="M7" s="408"/>
      <c r="N7" s="408"/>
    </row>
    <row r="8" spans="1:14" ht="93.75" customHeight="1">
      <c r="A8" s="399">
        <v>4952</v>
      </c>
      <c r="B8" s="399">
        <v>3636</v>
      </c>
      <c r="C8" s="400">
        <v>6119</v>
      </c>
      <c r="D8" s="400">
        <v>5</v>
      </c>
      <c r="E8" s="401" t="s">
        <v>63</v>
      </c>
      <c r="F8" s="402">
        <v>33</v>
      </c>
      <c r="G8" s="409">
        <v>0</v>
      </c>
      <c r="H8" s="409">
        <v>0</v>
      </c>
      <c r="I8" s="404" t="s">
        <v>521</v>
      </c>
      <c r="J8" s="410"/>
      <c r="K8" s="410"/>
      <c r="L8" s="410"/>
      <c r="M8" s="411"/>
      <c r="N8" s="411"/>
    </row>
    <row r="9" spans="1:14" ht="23.25" customHeight="1" hidden="1">
      <c r="A9" s="399">
        <v>4928</v>
      </c>
      <c r="B9" s="399">
        <v>3636</v>
      </c>
      <c r="C9" s="400">
        <v>6119</v>
      </c>
      <c r="D9" s="400">
        <v>6</v>
      </c>
      <c r="E9" s="401" t="s">
        <v>64</v>
      </c>
      <c r="F9" s="402">
        <v>100</v>
      </c>
      <c r="G9" s="403">
        <v>0</v>
      </c>
      <c r="H9" s="403">
        <v>0</v>
      </c>
      <c r="I9" s="412"/>
      <c r="J9" s="413"/>
      <c r="K9" s="413"/>
      <c r="L9" s="413"/>
      <c r="M9" s="406"/>
      <c r="N9" s="406"/>
    </row>
    <row r="10" spans="1:14" ht="74.25" customHeight="1">
      <c r="A10" s="399">
        <v>4921</v>
      </c>
      <c r="B10" s="399">
        <v>3636</v>
      </c>
      <c r="C10" s="400">
        <v>6119</v>
      </c>
      <c r="D10" s="400">
        <v>7</v>
      </c>
      <c r="E10" s="401" t="s">
        <v>65</v>
      </c>
      <c r="F10" s="402">
        <v>66</v>
      </c>
      <c r="G10" s="403">
        <v>0</v>
      </c>
      <c r="H10" s="403">
        <v>0</v>
      </c>
      <c r="I10" s="404" t="s">
        <v>66</v>
      </c>
      <c r="J10" s="413"/>
      <c r="K10" s="413"/>
      <c r="L10" s="413"/>
      <c r="M10" s="406"/>
      <c r="N10" s="406"/>
    </row>
    <row r="11" spans="1:14" ht="23.25" customHeight="1" hidden="1">
      <c r="A11" s="399">
        <v>4930</v>
      </c>
      <c r="B11" s="399">
        <v>3636</v>
      </c>
      <c r="C11" s="400">
        <v>6119</v>
      </c>
      <c r="D11" s="400">
        <v>8</v>
      </c>
      <c r="E11" s="401" t="s">
        <v>67</v>
      </c>
      <c r="F11" s="402">
        <v>150</v>
      </c>
      <c r="G11" s="403">
        <v>0</v>
      </c>
      <c r="H11" s="403">
        <v>0</v>
      </c>
      <c r="I11" s="412"/>
      <c r="J11" s="413"/>
      <c r="K11" s="413"/>
      <c r="L11" s="413"/>
      <c r="M11" s="408"/>
      <c r="N11" s="408"/>
    </row>
    <row r="12" spans="1:14" ht="78.75">
      <c r="A12" s="399">
        <v>5177</v>
      </c>
      <c r="B12" s="399">
        <v>3636</v>
      </c>
      <c r="C12" s="400">
        <v>6119</v>
      </c>
      <c r="D12" s="400">
        <v>8</v>
      </c>
      <c r="E12" s="401" t="s">
        <v>68</v>
      </c>
      <c r="F12" s="402">
        <v>66</v>
      </c>
      <c r="G12" s="403"/>
      <c r="H12" s="403"/>
      <c r="I12" s="404" t="s">
        <v>522</v>
      </c>
      <c r="J12" s="405"/>
      <c r="K12" s="405"/>
      <c r="L12" s="405"/>
      <c r="M12" s="406"/>
      <c r="N12" s="406"/>
    </row>
    <row r="13" spans="1:14" ht="67.5">
      <c r="A13" s="399">
        <v>4517</v>
      </c>
      <c r="B13" s="399">
        <v>3636</v>
      </c>
      <c r="C13" s="400">
        <v>6119</v>
      </c>
      <c r="D13" s="400">
        <v>9</v>
      </c>
      <c r="E13" s="401" t="s">
        <v>69</v>
      </c>
      <c r="F13" s="402">
        <v>200</v>
      </c>
      <c r="G13" s="403">
        <v>0</v>
      </c>
      <c r="H13" s="403">
        <v>0</v>
      </c>
      <c r="I13" s="414" t="s">
        <v>70</v>
      </c>
      <c r="J13" s="413"/>
      <c r="K13" s="413"/>
      <c r="L13" s="413"/>
      <c r="M13" s="406"/>
      <c r="N13" s="406"/>
    </row>
    <row r="14" spans="1:14" ht="67.5">
      <c r="A14" s="399">
        <v>4780</v>
      </c>
      <c r="B14" s="399">
        <v>3636</v>
      </c>
      <c r="C14" s="400">
        <v>6119</v>
      </c>
      <c r="D14" s="400">
        <v>10</v>
      </c>
      <c r="E14" s="401" t="s">
        <v>71</v>
      </c>
      <c r="F14" s="402">
        <v>200</v>
      </c>
      <c r="G14" s="403">
        <v>0</v>
      </c>
      <c r="H14" s="403">
        <v>0</v>
      </c>
      <c r="I14" s="415" t="s">
        <v>70</v>
      </c>
      <c r="J14" s="413"/>
      <c r="K14" s="413"/>
      <c r="L14" s="413"/>
      <c r="M14" s="406"/>
      <c r="N14" s="406"/>
    </row>
    <row r="15" spans="1:14" ht="67.5">
      <c r="A15" s="399">
        <v>4532</v>
      </c>
      <c r="B15" s="399">
        <v>3636</v>
      </c>
      <c r="C15" s="400">
        <v>6119</v>
      </c>
      <c r="D15" s="400">
        <v>11</v>
      </c>
      <c r="E15" s="401" t="s">
        <v>72</v>
      </c>
      <c r="F15" s="402">
        <v>150</v>
      </c>
      <c r="G15" s="403">
        <v>0</v>
      </c>
      <c r="H15" s="403">
        <v>0</v>
      </c>
      <c r="I15" s="415" t="s">
        <v>73</v>
      </c>
      <c r="J15" s="413"/>
      <c r="K15" s="413"/>
      <c r="L15" s="413"/>
      <c r="M15" s="406"/>
      <c r="N15" s="406"/>
    </row>
    <row r="16" spans="1:14" ht="67.5">
      <c r="A16" s="399">
        <v>4340</v>
      </c>
      <c r="B16" s="399">
        <v>3636</v>
      </c>
      <c r="C16" s="400">
        <v>6119</v>
      </c>
      <c r="D16" s="400">
        <v>12</v>
      </c>
      <c r="E16" s="401" t="s">
        <v>605</v>
      </c>
      <c r="F16" s="402">
        <v>150</v>
      </c>
      <c r="G16" s="403">
        <v>0</v>
      </c>
      <c r="H16" s="403">
        <v>0</v>
      </c>
      <c r="I16" s="415" t="s">
        <v>606</v>
      </c>
      <c r="J16" s="413"/>
      <c r="K16" s="413"/>
      <c r="L16" s="413"/>
      <c r="M16" s="406"/>
      <c r="N16" s="406"/>
    </row>
    <row r="17" spans="1:14" ht="23.25" customHeight="1" hidden="1">
      <c r="A17" s="399"/>
      <c r="B17" s="399">
        <v>3636</v>
      </c>
      <c r="C17" s="400">
        <v>6119</v>
      </c>
      <c r="D17" s="400">
        <v>14</v>
      </c>
      <c r="E17" s="401" t="s">
        <v>607</v>
      </c>
      <c r="F17" s="402">
        <v>100</v>
      </c>
      <c r="G17" s="403">
        <v>0</v>
      </c>
      <c r="H17" s="403">
        <v>0</v>
      </c>
      <c r="I17" s="412"/>
      <c r="J17" s="413"/>
      <c r="K17" s="413"/>
      <c r="L17" s="413"/>
      <c r="M17" s="406"/>
      <c r="N17" s="406"/>
    </row>
    <row r="18" spans="1:14" ht="23.25" customHeight="1" hidden="1">
      <c r="A18" s="399"/>
      <c r="B18" s="399">
        <v>3636</v>
      </c>
      <c r="C18" s="400">
        <v>6119</v>
      </c>
      <c r="D18" s="400">
        <v>15</v>
      </c>
      <c r="E18" s="401" t="s">
        <v>608</v>
      </c>
      <c r="F18" s="402">
        <v>150</v>
      </c>
      <c r="G18" s="403">
        <v>0</v>
      </c>
      <c r="H18" s="403">
        <v>0</v>
      </c>
      <c r="I18" s="416"/>
      <c r="J18" s="407"/>
      <c r="K18" s="407"/>
      <c r="L18" s="407"/>
      <c r="M18" s="408"/>
      <c r="N18" s="408"/>
    </row>
    <row r="19" spans="1:14" ht="98.25" customHeight="1">
      <c r="A19" s="399">
        <v>4648</v>
      </c>
      <c r="B19" s="399">
        <v>3636</v>
      </c>
      <c r="C19" s="400">
        <v>6119</v>
      </c>
      <c r="D19" s="400">
        <v>13</v>
      </c>
      <c r="E19" s="401" t="s">
        <v>609</v>
      </c>
      <c r="F19" s="402">
        <v>200</v>
      </c>
      <c r="G19" s="403">
        <v>0</v>
      </c>
      <c r="H19" s="403">
        <v>0</v>
      </c>
      <c r="I19" s="415" t="s">
        <v>610</v>
      </c>
      <c r="J19" s="413"/>
      <c r="K19" s="413"/>
      <c r="L19" s="413"/>
      <c r="M19" s="406"/>
      <c r="N19" s="406"/>
    </row>
    <row r="20" spans="1:14" ht="78.75">
      <c r="A20" s="399">
        <v>5101</v>
      </c>
      <c r="B20" s="399">
        <v>3636</v>
      </c>
      <c r="C20" s="400">
        <v>6119</v>
      </c>
      <c r="D20" s="400">
        <v>14</v>
      </c>
      <c r="E20" s="401" t="s">
        <v>611</v>
      </c>
      <c r="F20" s="402">
        <v>200</v>
      </c>
      <c r="G20" s="403">
        <v>0</v>
      </c>
      <c r="H20" s="403">
        <v>0</v>
      </c>
      <c r="I20" s="415" t="s">
        <v>612</v>
      </c>
      <c r="J20" s="413"/>
      <c r="K20" s="413"/>
      <c r="L20" s="413"/>
      <c r="M20" s="406"/>
      <c r="N20" s="406"/>
    </row>
    <row r="21" spans="1:14" ht="95.25" customHeight="1" hidden="1">
      <c r="A21" s="399"/>
      <c r="B21" s="399">
        <v>3636</v>
      </c>
      <c r="C21" s="400">
        <v>6119</v>
      </c>
      <c r="D21" s="400">
        <v>18</v>
      </c>
      <c r="E21" s="401" t="s">
        <v>613</v>
      </c>
      <c r="F21" s="402">
        <v>200</v>
      </c>
      <c r="G21" s="403">
        <v>0</v>
      </c>
      <c r="H21" s="403">
        <v>0</v>
      </c>
      <c r="I21" s="404" t="s">
        <v>614</v>
      </c>
      <c r="J21" s="417"/>
      <c r="K21" s="417"/>
      <c r="L21" s="417"/>
      <c r="M21" s="406"/>
      <c r="N21" s="406"/>
    </row>
    <row r="22" spans="1:14" ht="23.25" customHeight="1" hidden="1">
      <c r="A22" s="399"/>
      <c r="B22" s="399">
        <v>3636</v>
      </c>
      <c r="C22" s="400">
        <v>6119</v>
      </c>
      <c r="D22" s="400">
        <v>19</v>
      </c>
      <c r="E22" s="401" t="s">
        <v>615</v>
      </c>
      <c r="F22" s="402">
        <v>200</v>
      </c>
      <c r="G22" s="403">
        <v>0</v>
      </c>
      <c r="H22" s="403">
        <v>0</v>
      </c>
      <c r="I22" s="412"/>
      <c r="J22" s="413"/>
      <c r="K22" s="413"/>
      <c r="L22" s="413"/>
      <c r="M22" s="406"/>
      <c r="N22" s="406"/>
    </row>
    <row r="23" spans="1:14" ht="23.25" customHeight="1" hidden="1">
      <c r="A23" s="399"/>
      <c r="B23" s="399">
        <v>3636</v>
      </c>
      <c r="C23" s="400">
        <v>6119</v>
      </c>
      <c r="D23" s="400">
        <v>20</v>
      </c>
      <c r="E23" s="401" t="s">
        <v>616</v>
      </c>
      <c r="F23" s="402">
        <v>200</v>
      </c>
      <c r="G23" s="403">
        <v>0</v>
      </c>
      <c r="H23" s="403">
        <v>0</v>
      </c>
      <c r="I23" s="412"/>
      <c r="J23" s="413"/>
      <c r="K23" s="413"/>
      <c r="L23" s="413"/>
      <c r="M23" s="406"/>
      <c r="N23" s="406"/>
    </row>
    <row r="24" spans="1:14" ht="23.25" customHeight="1" hidden="1">
      <c r="A24" s="399"/>
      <c r="B24" s="399">
        <v>3636</v>
      </c>
      <c r="C24" s="400">
        <v>6119</v>
      </c>
      <c r="D24" s="400">
        <v>21</v>
      </c>
      <c r="E24" s="401" t="s">
        <v>617</v>
      </c>
      <c r="F24" s="402">
        <v>200</v>
      </c>
      <c r="G24" s="403">
        <v>0</v>
      </c>
      <c r="H24" s="403">
        <v>0</v>
      </c>
      <c r="I24" s="412"/>
      <c r="J24" s="413"/>
      <c r="K24" s="413"/>
      <c r="L24" s="413"/>
      <c r="M24" s="406"/>
      <c r="N24" s="406"/>
    </row>
    <row r="25" spans="1:14" ht="78.75">
      <c r="A25" s="399">
        <v>5102</v>
      </c>
      <c r="B25" s="399">
        <v>3636</v>
      </c>
      <c r="C25" s="400">
        <v>6119</v>
      </c>
      <c r="D25" s="400">
        <v>15</v>
      </c>
      <c r="E25" s="401" t="s">
        <v>618</v>
      </c>
      <c r="F25" s="402">
        <v>200</v>
      </c>
      <c r="G25" s="409">
        <v>0</v>
      </c>
      <c r="H25" s="409">
        <v>0</v>
      </c>
      <c r="I25" s="404" t="s">
        <v>619</v>
      </c>
      <c r="J25" s="418"/>
      <c r="K25" s="418"/>
      <c r="L25" s="418"/>
      <c r="M25" s="419"/>
      <c r="N25" s="419"/>
    </row>
    <row r="26" spans="1:14" ht="56.25">
      <c r="A26" s="399">
        <v>5162</v>
      </c>
      <c r="B26" s="399">
        <v>3636</v>
      </c>
      <c r="C26" s="400">
        <v>6119</v>
      </c>
      <c r="D26" s="400">
        <v>16</v>
      </c>
      <c r="E26" s="401" t="s">
        <v>620</v>
      </c>
      <c r="F26" s="402">
        <v>200</v>
      </c>
      <c r="G26" s="409">
        <v>0</v>
      </c>
      <c r="H26" s="409">
        <v>0</v>
      </c>
      <c r="I26" s="404" t="s">
        <v>621</v>
      </c>
      <c r="J26" s="418"/>
      <c r="K26" s="418"/>
      <c r="L26" s="418"/>
      <c r="M26" s="419"/>
      <c r="N26" s="419"/>
    </row>
    <row r="27" spans="1:14" ht="56.25">
      <c r="A27" s="399">
        <v>5103</v>
      </c>
      <c r="B27" s="399">
        <v>3636</v>
      </c>
      <c r="C27" s="400">
        <v>6119</v>
      </c>
      <c r="D27" s="400">
        <v>17</v>
      </c>
      <c r="E27" s="401" t="s">
        <v>622</v>
      </c>
      <c r="F27" s="402">
        <v>200</v>
      </c>
      <c r="G27" s="409">
        <v>0</v>
      </c>
      <c r="H27" s="409">
        <v>0</v>
      </c>
      <c r="I27" s="404" t="s">
        <v>621</v>
      </c>
      <c r="J27" s="418"/>
      <c r="K27" s="418"/>
      <c r="L27" s="418"/>
      <c r="M27" s="419"/>
      <c r="N27" s="419"/>
    </row>
    <row r="28" spans="1:14" ht="45">
      <c r="A28" s="399">
        <v>4763</v>
      </c>
      <c r="B28" s="399">
        <v>3636</v>
      </c>
      <c r="C28" s="400">
        <v>6119</v>
      </c>
      <c r="D28" s="400">
        <v>18</v>
      </c>
      <c r="E28" s="401" t="s">
        <v>623</v>
      </c>
      <c r="F28" s="402">
        <v>150</v>
      </c>
      <c r="G28" s="403">
        <v>0</v>
      </c>
      <c r="H28" s="403">
        <v>0</v>
      </c>
      <c r="I28" s="404" t="s">
        <v>624</v>
      </c>
      <c r="J28" s="413"/>
      <c r="K28" s="413"/>
      <c r="L28" s="413"/>
      <c r="M28" s="406"/>
      <c r="N28" s="406"/>
    </row>
    <row r="29" spans="1:14" ht="33.75">
      <c r="A29" s="399">
        <v>4918</v>
      </c>
      <c r="B29" s="399">
        <v>3636</v>
      </c>
      <c r="C29" s="400">
        <v>6119</v>
      </c>
      <c r="D29" s="400">
        <v>19</v>
      </c>
      <c r="E29" s="401" t="s">
        <v>625</v>
      </c>
      <c r="F29" s="402">
        <v>100</v>
      </c>
      <c r="G29" s="403">
        <v>0</v>
      </c>
      <c r="H29" s="403">
        <v>0</v>
      </c>
      <c r="I29" s="404" t="s">
        <v>626</v>
      </c>
      <c r="J29" s="405"/>
      <c r="K29" s="405"/>
      <c r="L29" s="405"/>
      <c r="M29" s="406"/>
      <c r="N29" s="406"/>
    </row>
    <row r="30" spans="1:14" ht="23.25" customHeight="1" hidden="1">
      <c r="A30" s="399">
        <v>4833</v>
      </c>
      <c r="B30" s="399">
        <v>3636</v>
      </c>
      <c r="C30" s="400">
        <v>6119</v>
      </c>
      <c r="D30" s="400">
        <v>27</v>
      </c>
      <c r="E30" s="401" t="s">
        <v>627</v>
      </c>
      <c r="F30" s="402">
        <v>250</v>
      </c>
      <c r="G30" s="403">
        <v>0</v>
      </c>
      <c r="H30" s="403">
        <v>0</v>
      </c>
      <c r="I30" s="405"/>
      <c r="J30" s="405"/>
      <c r="K30" s="405"/>
      <c r="L30" s="405"/>
      <c r="M30" s="406"/>
      <c r="N30" s="406"/>
    </row>
    <row r="31" spans="1:14" ht="23.25" customHeight="1" hidden="1">
      <c r="A31" s="399">
        <v>4832</v>
      </c>
      <c r="B31" s="399">
        <v>3636</v>
      </c>
      <c r="C31" s="400">
        <v>6119</v>
      </c>
      <c r="D31" s="400">
        <v>28</v>
      </c>
      <c r="E31" s="401" t="s">
        <v>628</v>
      </c>
      <c r="F31" s="402">
        <v>250</v>
      </c>
      <c r="G31" s="403">
        <v>0</v>
      </c>
      <c r="H31" s="403">
        <v>0</v>
      </c>
      <c r="I31" s="405"/>
      <c r="J31" s="405"/>
      <c r="K31" s="405"/>
      <c r="L31" s="405"/>
      <c r="M31" s="406"/>
      <c r="N31" s="406"/>
    </row>
    <row r="32" spans="1:14" ht="78.75">
      <c r="A32" s="399">
        <v>5007</v>
      </c>
      <c r="B32" s="399">
        <v>3636</v>
      </c>
      <c r="C32" s="400">
        <v>6119</v>
      </c>
      <c r="D32" s="400">
        <v>20</v>
      </c>
      <c r="E32" s="401" t="s">
        <v>629</v>
      </c>
      <c r="F32" s="402">
        <v>150</v>
      </c>
      <c r="G32" s="403">
        <v>0</v>
      </c>
      <c r="H32" s="403">
        <v>0</v>
      </c>
      <c r="I32" s="404" t="s">
        <v>83</v>
      </c>
      <c r="J32" s="413"/>
      <c r="K32" s="413"/>
      <c r="L32" s="413"/>
      <c r="M32" s="406"/>
      <c r="N32" s="406"/>
    </row>
    <row r="33" spans="1:14" ht="56.25">
      <c r="A33" s="399">
        <v>4923</v>
      </c>
      <c r="B33" s="399">
        <v>3636</v>
      </c>
      <c r="C33" s="400">
        <v>6119</v>
      </c>
      <c r="D33" s="400">
        <v>21</v>
      </c>
      <c r="E33" s="401" t="s">
        <v>630</v>
      </c>
      <c r="F33" s="402">
        <v>200</v>
      </c>
      <c r="G33" s="403">
        <v>0</v>
      </c>
      <c r="H33" s="403">
        <v>0</v>
      </c>
      <c r="I33" s="404" t="s">
        <v>739</v>
      </c>
      <c r="J33" s="413"/>
      <c r="K33" s="413"/>
      <c r="L33" s="413"/>
      <c r="M33" s="408"/>
      <c r="N33" s="408"/>
    </row>
    <row r="34" spans="1:14" ht="36" customHeight="1">
      <c r="A34" s="399">
        <v>5176</v>
      </c>
      <c r="B34" s="399">
        <v>3636</v>
      </c>
      <c r="C34" s="400">
        <v>6119</v>
      </c>
      <c r="D34" s="400">
        <v>22</v>
      </c>
      <c r="E34" s="401" t="s">
        <v>741</v>
      </c>
      <c r="F34" s="402">
        <v>100</v>
      </c>
      <c r="G34" s="403"/>
      <c r="H34" s="403"/>
      <c r="I34" s="404" t="s">
        <v>84</v>
      </c>
      <c r="J34" s="405"/>
      <c r="K34" s="405"/>
      <c r="L34" s="405"/>
      <c r="M34" s="406"/>
      <c r="N34" s="406"/>
    </row>
    <row r="35" spans="1:14" ht="34.5" customHeight="1">
      <c r="A35" s="399">
        <v>4642</v>
      </c>
      <c r="B35" s="399">
        <v>3636</v>
      </c>
      <c r="C35" s="400">
        <v>6119</v>
      </c>
      <c r="D35" s="400">
        <v>23</v>
      </c>
      <c r="E35" s="401" t="s">
        <v>742</v>
      </c>
      <c r="F35" s="402">
        <v>50</v>
      </c>
      <c r="G35" s="403"/>
      <c r="H35" s="403"/>
      <c r="I35" s="404" t="s">
        <v>84</v>
      </c>
      <c r="J35" s="405"/>
      <c r="K35" s="405"/>
      <c r="L35" s="405"/>
      <c r="M35" s="406"/>
      <c r="N35" s="406"/>
    </row>
    <row r="36" spans="1:14" ht="23.25" customHeight="1" hidden="1">
      <c r="A36" s="399"/>
      <c r="B36" s="399">
        <v>3636</v>
      </c>
      <c r="C36" s="400">
        <v>6119</v>
      </c>
      <c r="D36" s="400">
        <v>33</v>
      </c>
      <c r="E36" s="401" t="s">
        <v>743</v>
      </c>
      <c r="F36" s="402">
        <v>200</v>
      </c>
      <c r="G36" s="403">
        <v>0</v>
      </c>
      <c r="H36" s="403">
        <v>0</v>
      </c>
      <c r="I36" s="405"/>
      <c r="J36" s="405"/>
      <c r="K36" s="405"/>
      <c r="L36" s="405"/>
      <c r="M36" s="406"/>
      <c r="N36" s="406"/>
    </row>
    <row r="37" spans="1:14" ht="23.25" customHeight="1" hidden="1">
      <c r="A37" s="399"/>
      <c r="B37" s="399">
        <v>3636</v>
      </c>
      <c r="C37" s="400">
        <v>6119</v>
      </c>
      <c r="D37" s="400">
        <v>34</v>
      </c>
      <c r="E37" s="401" t="s">
        <v>744</v>
      </c>
      <c r="F37" s="402">
        <v>100</v>
      </c>
      <c r="G37" s="403">
        <v>0</v>
      </c>
      <c r="H37" s="403">
        <v>0</v>
      </c>
      <c r="I37" s="405"/>
      <c r="J37" s="405"/>
      <c r="K37" s="405"/>
      <c r="L37" s="405"/>
      <c r="M37" s="406"/>
      <c r="N37" s="406"/>
    </row>
    <row r="38" spans="1:14" ht="23.25" customHeight="1" hidden="1">
      <c r="A38" s="399"/>
      <c r="B38" s="399">
        <v>3636</v>
      </c>
      <c r="C38" s="400">
        <v>6119</v>
      </c>
      <c r="D38" s="400">
        <v>35</v>
      </c>
      <c r="E38" s="401" t="s">
        <v>745</v>
      </c>
      <c r="F38" s="402">
        <v>100</v>
      </c>
      <c r="G38" s="403">
        <v>0</v>
      </c>
      <c r="H38" s="403">
        <v>0</v>
      </c>
      <c r="I38" s="405" t="s">
        <v>746</v>
      </c>
      <c r="J38" s="405"/>
      <c r="K38" s="405"/>
      <c r="L38" s="405"/>
      <c r="M38" s="406"/>
      <c r="N38" s="406"/>
    </row>
    <row r="39" spans="1:14" ht="23.25" customHeight="1" hidden="1">
      <c r="A39" s="399">
        <v>4917</v>
      </c>
      <c r="B39" s="399">
        <v>3636</v>
      </c>
      <c r="C39" s="400">
        <v>6119</v>
      </c>
      <c r="D39" s="400">
        <v>36</v>
      </c>
      <c r="E39" s="420" t="s">
        <v>747</v>
      </c>
      <c r="F39" s="421">
        <v>250</v>
      </c>
      <c r="G39" s="403">
        <v>0</v>
      </c>
      <c r="H39" s="403">
        <v>0</v>
      </c>
      <c r="I39" s="404" t="s">
        <v>740</v>
      </c>
      <c r="J39" s="405"/>
      <c r="K39" s="405"/>
      <c r="L39" s="405"/>
      <c r="M39" s="406"/>
      <c r="N39" s="406"/>
    </row>
    <row r="40" spans="1:14" ht="23.25" customHeight="1" hidden="1">
      <c r="A40" s="399">
        <v>4924</v>
      </c>
      <c r="B40" s="399">
        <v>3636</v>
      </c>
      <c r="C40" s="400">
        <v>6119</v>
      </c>
      <c r="D40" s="400">
        <v>37</v>
      </c>
      <c r="E40" s="420" t="s">
        <v>748</v>
      </c>
      <c r="F40" s="421">
        <v>300</v>
      </c>
      <c r="G40" s="403">
        <v>0</v>
      </c>
      <c r="H40" s="403">
        <v>0</v>
      </c>
      <c r="I40" s="404" t="s">
        <v>740</v>
      </c>
      <c r="J40" s="405"/>
      <c r="K40" s="405"/>
      <c r="L40" s="405"/>
      <c r="M40" s="406"/>
      <c r="N40" s="406"/>
    </row>
    <row r="41" spans="1:14" ht="23.25" customHeight="1" hidden="1">
      <c r="A41" s="399"/>
      <c r="B41" s="399"/>
      <c r="C41" s="400"/>
      <c r="D41" s="400">
        <v>38</v>
      </c>
      <c r="E41" s="420" t="s">
        <v>749</v>
      </c>
      <c r="F41" s="421">
        <v>100</v>
      </c>
      <c r="G41" s="403"/>
      <c r="H41" s="403"/>
      <c r="I41" s="404" t="s">
        <v>740</v>
      </c>
      <c r="J41" s="405"/>
      <c r="K41" s="405"/>
      <c r="L41" s="405"/>
      <c r="M41" s="406"/>
      <c r="N41" s="406"/>
    </row>
    <row r="42" spans="1:14" ht="23.25" customHeight="1" hidden="1">
      <c r="A42" s="422">
        <v>4960</v>
      </c>
      <c r="B42" s="422">
        <v>6171</v>
      </c>
      <c r="C42" s="400">
        <v>6119</v>
      </c>
      <c r="D42" s="400">
        <v>39</v>
      </c>
      <c r="E42" s="401" t="s">
        <v>750</v>
      </c>
      <c r="F42" s="402">
        <v>300</v>
      </c>
      <c r="G42" s="403">
        <v>0</v>
      </c>
      <c r="H42" s="403">
        <v>0</v>
      </c>
      <c r="I42" s="405"/>
      <c r="J42" s="405"/>
      <c r="K42" s="405"/>
      <c r="L42" s="405"/>
      <c r="M42" s="406"/>
      <c r="N42" s="406"/>
    </row>
    <row r="43" spans="1:14" ht="21.75" customHeight="1">
      <c r="A43" s="422">
        <v>4924</v>
      </c>
      <c r="B43" s="422">
        <v>3636</v>
      </c>
      <c r="C43" s="400">
        <v>6119</v>
      </c>
      <c r="D43" s="400">
        <v>24</v>
      </c>
      <c r="E43" s="401" t="s">
        <v>748</v>
      </c>
      <c r="F43" s="402">
        <v>270</v>
      </c>
      <c r="G43" s="403"/>
      <c r="H43" s="403"/>
      <c r="I43" s="404" t="s">
        <v>751</v>
      </c>
      <c r="J43" s="405"/>
      <c r="K43" s="405"/>
      <c r="L43" s="405"/>
      <c r="M43" s="406"/>
      <c r="N43" s="406"/>
    </row>
    <row r="44" spans="1:14" ht="23.25" customHeight="1">
      <c r="A44" s="399">
        <v>5178</v>
      </c>
      <c r="B44" s="399">
        <v>3636</v>
      </c>
      <c r="C44" s="400">
        <v>6119</v>
      </c>
      <c r="D44" s="400">
        <v>25</v>
      </c>
      <c r="E44" s="401" t="s">
        <v>752</v>
      </c>
      <c r="F44" s="402">
        <v>100</v>
      </c>
      <c r="G44" s="403">
        <v>0</v>
      </c>
      <c r="H44" s="403">
        <v>0</v>
      </c>
      <c r="I44" s="404" t="s">
        <v>753</v>
      </c>
      <c r="J44" s="405"/>
      <c r="K44" s="405"/>
      <c r="L44" s="405"/>
      <c r="M44" s="406"/>
      <c r="N44" s="406"/>
    </row>
    <row r="45" spans="1:14" ht="23.25" customHeight="1">
      <c r="A45" s="399">
        <v>5179</v>
      </c>
      <c r="B45" s="399">
        <v>3636</v>
      </c>
      <c r="C45" s="400">
        <v>6119</v>
      </c>
      <c r="D45" s="400">
        <v>26</v>
      </c>
      <c r="E45" s="401" t="s">
        <v>754</v>
      </c>
      <c r="F45" s="402">
        <v>100</v>
      </c>
      <c r="G45" s="403">
        <v>0</v>
      </c>
      <c r="H45" s="403">
        <v>0</v>
      </c>
      <c r="I45" s="404" t="s">
        <v>753</v>
      </c>
      <c r="J45" s="405"/>
      <c r="K45" s="405"/>
      <c r="L45" s="405"/>
      <c r="M45" s="406"/>
      <c r="N45" s="406"/>
    </row>
    <row r="46" spans="1:14" ht="23.25" customHeight="1">
      <c r="A46" s="399">
        <v>5180</v>
      </c>
      <c r="B46" s="399">
        <v>3636</v>
      </c>
      <c r="C46" s="400">
        <v>6119</v>
      </c>
      <c r="D46" s="400">
        <v>27</v>
      </c>
      <c r="E46" s="401" t="s">
        <v>512</v>
      </c>
      <c r="F46" s="402">
        <v>100</v>
      </c>
      <c r="G46" s="403">
        <v>0</v>
      </c>
      <c r="H46" s="403">
        <v>0</v>
      </c>
      <c r="I46" s="404" t="s">
        <v>753</v>
      </c>
      <c r="J46" s="405"/>
      <c r="K46" s="405"/>
      <c r="L46" s="405"/>
      <c r="M46" s="406"/>
      <c r="N46" s="406"/>
    </row>
    <row r="47" spans="1:14" ht="42.75" customHeight="1" thickBot="1">
      <c r="A47" s="423">
        <v>4711</v>
      </c>
      <c r="B47" s="423">
        <v>3636</v>
      </c>
      <c r="C47" s="424">
        <v>6119</v>
      </c>
      <c r="D47" s="424">
        <v>28</v>
      </c>
      <c r="E47" s="425" t="s">
        <v>513</v>
      </c>
      <c r="F47" s="426">
        <v>850</v>
      </c>
      <c r="G47" s="409"/>
      <c r="H47" s="409"/>
      <c r="I47" s="404" t="s">
        <v>514</v>
      </c>
      <c r="J47" s="427"/>
      <c r="K47" s="427"/>
      <c r="L47" s="427"/>
      <c r="M47" s="419"/>
      <c r="N47" s="419"/>
    </row>
    <row r="48" spans="4:14" s="428" customFormat="1" ht="15.75" customHeight="1" thickBot="1">
      <c r="D48" s="442"/>
      <c r="E48" s="429" t="s">
        <v>221</v>
      </c>
      <c r="F48" s="430">
        <v>4500</v>
      </c>
      <c r="G48" s="431">
        <f>SUM(G5:G47)</f>
        <v>0</v>
      </c>
      <c r="H48" s="431">
        <f>SUM(H5:H47)</f>
        <v>0</v>
      </c>
      <c r="I48" s="432"/>
      <c r="J48" s="431">
        <f>SUM(J5:J47)</f>
        <v>0</v>
      </c>
      <c r="K48" s="431">
        <f>SUM(K5:K47)</f>
        <v>0</v>
      </c>
      <c r="L48" s="431">
        <f>SUM(L5:L47)</f>
        <v>0</v>
      </c>
      <c r="M48" s="431">
        <f>SUM(M5:M47)</f>
        <v>0</v>
      </c>
      <c r="N48" s="431">
        <f>SUM(N5:N47)</f>
        <v>0</v>
      </c>
    </row>
  </sheetData>
  <printOptions/>
  <pageMargins left="0.23" right="0.22" top="0.28" bottom="0.28" header="0.19" footer="0.29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" sqref="D6"/>
    </sheetView>
  </sheetViews>
  <sheetFormatPr defaultColWidth="9.140625" defaultRowHeight="12.75" outlineLevelRow="1" outlineLevelCol="1"/>
  <cols>
    <col min="1" max="1" width="38.57421875" style="160" customWidth="1"/>
    <col min="2" max="2" width="10.140625" style="161" hidden="1" customWidth="1" outlineLevel="1" collapsed="1"/>
    <col min="3" max="3" width="10.140625" style="161" hidden="1" customWidth="1" outlineLevel="1"/>
    <col min="4" max="4" width="12.7109375" style="161" customWidth="1" outlineLevel="1"/>
    <col min="5" max="5" width="53.7109375" style="160" customWidth="1"/>
    <col min="6" max="16384" width="9.140625" style="160" customWidth="1"/>
  </cols>
  <sheetData>
    <row r="1" spans="1:6" s="303" customFormat="1" ht="64.5" customHeight="1" thickBot="1">
      <c r="A1" s="318" t="s">
        <v>810</v>
      </c>
      <c r="B1" s="319" t="s">
        <v>811</v>
      </c>
      <c r="C1" s="320" t="s">
        <v>453</v>
      </c>
      <c r="D1" s="320" t="s">
        <v>503</v>
      </c>
      <c r="E1" s="321" t="s">
        <v>241</v>
      </c>
      <c r="F1" s="315"/>
    </row>
    <row r="2" spans="1:6" s="304" customFormat="1" ht="39.75" customHeight="1" thickBot="1">
      <c r="A2" s="344" t="s">
        <v>214</v>
      </c>
      <c r="B2" s="345"/>
      <c r="C2" s="345"/>
      <c r="D2" s="345">
        <v>2024410</v>
      </c>
      <c r="E2" s="346"/>
      <c r="F2" s="316"/>
    </row>
    <row r="3" spans="1:5" s="349" customFormat="1" ht="39.75" customHeight="1" thickBot="1" thickTop="1">
      <c r="A3" s="347" t="s">
        <v>546</v>
      </c>
      <c r="B3" s="313"/>
      <c r="C3" s="313"/>
      <c r="D3" s="313">
        <v>2206369</v>
      </c>
      <c r="E3" s="348"/>
    </row>
    <row r="4" spans="1:5" s="312" customFormat="1" ht="24.75" customHeight="1" thickTop="1">
      <c r="A4" s="341" t="s">
        <v>478</v>
      </c>
      <c r="B4" s="342"/>
      <c r="C4" s="342"/>
      <c r="D4" s="342">
        <v>1618649</v>
      </c>
      <c r="E4" s="343"/>
    </row>
    <row r="5" spans="1:5" ht="24.75" customHeight="1">
      <c r="A5" s="323" t="s">
        <v>556</v>
      </c>
      <c r="B5" s="324"/>
      <c r="C5" s="324" t="e">
        <f>'Sumář odborů '!#REF!</f>
        <v>#REF!</v>
      </c>
      <c r="D5" s="324">
        <f>'Sumář odborů '!B23</f>
        <v>822041</v>
      </c>
      <c r="E5" s="325"/>
    </row>
    <row r="6" spans="1:5" ht="24.75" customHeight="1">
      <c r="A6" s="323" t="s">
        <v>557</v>
      </c>
      <c r="B6" s="324"/>
      <c r="C6" s="324"/>
      <c r="D6" s="324">
        <f>'sumář PO '!K8</f>
        <v>173109</v>
      </c>
      <c r="E6" s="325"/>
    </row>
    <row r="7" spans="1:5" ht="24.75" customHeight="1">
      <c r="A7" s="323" t="s">
        <v>558</v>
      </c>
      <c r="B7" s="324"/>
      <c r="C7" s="324" t="e">
        <f>'Sumář odborů '!#REF!</f>
        <v>#REF!</v>
      </c>
      <c r="D7" s="324">
        <f>'Sumář odborů '!B24</f>
        <v>147575</v>
      </c>
      <c r="E7" s="326"/>
    </row>
    <row r="8" spans="1:5" ht="24.75" customHeight="1">
      <c r="A8" s="323" t="s">
        <v>559</v>
      </c>
      <c r="B8" s="324"/>
      <c r="C8" s="324"/>
      <c r="D8" s="324">
        <f>OVS!F67</f>
        <v>485924</v>
      </c>
      <c r="E8" s="327"/>
    </row>
    <row r="9" spans="1:5" ht="24.75" customHeight="1">
      <c r="A9" s="322" t="s">
        <v>548</v>
      </c>
      <c r="B9" s="324"/>
      <c r="C9" s="324"/>
      <c r="D9" s="324">
        <v>-10000</v>
      </c>
      <c r="E9" s="328"/>
    </row>
    <row r="10" spans="1:5" ht="24.75" customHeight="1">
      <c r="A10" s="358" t="s">
        <v>547</v>
      </c>
      <c r="B10" s="329" t="e">
        <f>B5+B6+B7+B8+#REF!+B9</f>
        <v>#REF!</v>
      </c>
      <c r="C10" s="329" t="e">
        <f>C5+C6+C7+C8+#REF!+C9</f>
        <v>#REF!</v>
      </c>
      <c r="D10" s="362">
        <f>D11+D12</f>
        <v>587719.9999999999</v>
      </c>
      <c r="E10" s="330"/>
    </row>
    <row r="11" spans="1:5" ht="24.75" customHeight="1">
      <c r="A11" s="323" t="s">
        <v>560</v>
      </c>
      <c r="B11" s="324"/>
      <c r="C11" s="324"/>
      <c r="D11" s="324">
        <f>'Rekapitulace INV'!G14+'Rekapitulace INV'!G16</f>
        <v>508989.99999999994</v>
      </c>
      <c r="E11" s="325"/>
    </row>
    <row r="12" spans="1:6" s="314" customFormat="1" ht="24.75" customHeight="1">
      <c r="A12" s="331" t="s">
        <v>550</v>
      </c>
      <c r="B12" s="332"/>
      <c r="C12" s="332"/>
      <c r="D12" s="332">
        <f>'Rekapitulace INV'!G17</f>
        <v>78729.99999999999</v>
      </c>
      <c r="E12" s="333"/>
      <c r="F12" s="317"/>
    </row>
    <row r="13" spans="1:5" ht="15" customHeight="1" hidden="1" outlineLevel="1">
      <c r="A13" s="164" t="s">
        <v>152</v>
      </c>
      <c r="B13" s="334"/>
      <c r="C13" s="334"/>
      <c r="D13" s="334"/>
      <c r="E13" s="335"/>
    </row>
    <row r="14" spans="1:5" ht="15" customHeight="1" hidden="1" outlineLevel="1">
      <c r="A14" s="164" t="s">
        <v>153</v>
      </c>
      <c r="B14" s="334"/>
      <c r="C14" s="334"/>
      <c r="D14" s="334"/>
      <c r="E14" s="336"/>
    </row>
    <row r="15" spans="1:5" s="355" customFormat="1" ht="39.75" customHeight="1" outlineLevel="1" thickBot="1">
      <c r="A15" s="352" t="s">
        <v>555</v>
      </c>
      <c r="B15" s="353" t="e">
        <f>B11+#REF!+B12+B10</f>
        <v>#REF!</v>
      </c>
      <c r="C15" s="353" t="e">
        <f>C11+#REF!+C12+C10</f>
        <v>#REF!</v>
      </c>
      <c r="D15" s="356">
        <f>D16+D17+D18+D19+D21</f>
        <v>181959</v>
      </c>
      <c r="E15" s="354"/>
    </row>
    <row r="16" spans="1:5" ht="24.75" customHeight="1" thickTop="1">
      <c r="A16" s="350" t="s">
        <v>812</v>
      </c>
      <c r="B16" s="351">
        <v>0</v>
      </c>
      <c r="C16" s="351"/>
      <c r="D16" s="351">
        <v>250000</v>
      </c>
      <c r="E16" s="357" t="s">
        <v>549</v>
      </c>
    </row>
    <row r="17" spans="1:5" ht="24.75" customHeight="1">
      <c r="A17" s="323" t="s">
        <v>349</v>
      </c>
      <c r="B17" s="324"/>
      <c r="C17" s="324"/>
      <c r="D17" s="324">
        <v>30000</v>
      </c>
      <c r="E17" s="322" t="s">
        <v>551</v>
      </c>
    </row>
    <row r="18" spans="1:5" ht="24.75" customHeight="1">
      <c r="A18" s="323" t="s">
        <v>552</v>
      </c>
      <c r="B18" s="324"/>
      <c r="C18" s="324"/>
      <c r="D18" s="324">
        <v>-30000</v>
      </c>
      <c r="E18" s="322" t="s">
        <v>553</v>
      </c>
    </row>
    <row r="19" spans="1:5" ht="24.75" customHeight="1">
      <c r="A19" s="323" t="s">
        <v>554</v>
      </c>
      <c r="B19" s="324"/>
      <c r="C19" s="324"/>
      <c r="D19" s="324">
        <v>-94201</v>
      </c>
      <c r="E19" s="794" t="s">
        <v>215</v>
      </c>
    </row>
    <row r="20" spans="1:5" ht="24.75" customHeight="1">
      <c r="A20" s="323"/>
      <c r="B20" s="337"/>
      <c r="C20" s="337"/>
      <c r="D20" s="337"/>
      <c r="E20" s="795"/>
    </row>
    <row r="21" spans="1:5" ht="24.75" customHeight="1" thickBot="1">
      <c r="A21" s="338" t="s">
        <v>85</v>
      </c>
      <c r="B21" s="339">
        <v>0</v>
      </c>
      <c r="C21" s="339"/>
      <c r="D21" s="339">
        <v>26160</v>
      </c>
      <c r="E21" s="340" t="s">
        <v>803</v>
      </c>
    </row>
    <row r="22" ht="12.75">
      <c r="E22" s="309" t="s">
        <v>795</v>
      </c>
    </row>
    <row r="24" ht="12.75">
      <c r="E24" s="309" t="s">
        <v>493</v>
      </c>
    </row>
  </sheetData>
  <sheetProtection/>
  <mergeCells count="1">
    <mergeCell ref="E19:E20"/>
  </mergeCells>
  <printOptions gridLines="1" horizontalCentered="1" verticalCentered="1"/>
  <pageMargins left="0.2362204724409449" right="0.35" top="0.65" bottom="0.4330708661417323" header="0.3937007874015748" footer="0.1968503937007874"/>
  <pageSetup horizontalDpi="600" verticalDpi="600" orientation="landscape" paperSize="9" scale="85" r:id="rId1"/>
  <headerFooter alignWithMargins="0">
    <oddHeader>&amp;Lv tis. Kč&amp;C&amp;"Arial CE,Tučné"&amp;12Rekapitulace schváleného rozpočtu na rok 2011&amp;R&amp;"Arial,Tučné"Část A - Příloha č. 1</oddHeader>
    <oddFooter>&amp;C1&amp;R&amp;D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101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3" sqref="F23"/>
    </sheetView>
  </sheetViews>
  <sheetFormatPr defaultColWidth="9.140625" defaultRowHeight="12.75"/>
  <cols>
    <col min="1" max="1" width="4.7109375" style="217" customWidth="1"/>
    <col min="2" max="2" width="36.00390625" style="33" customWidth="1"/>
    <col min="3" max="3" width="10.140625" style="33" hidden="1" customWidth="1"/>
    <col min="4" max="4" width="6.8515625" style="33" hidden="1" customWidth="1"/>
    <col min="5" max="5" width="10.28125" style="33" customWidth="1"/>
    <col min="6" max="6" width="70.00390625" style="33" customWidth="1"/>
    <col min="7" max="11" width="9.140625" style="33" customWidth="1"/>
    <col min="12" max="12" width="8.8515625" style="33" customWidth="1"/>
    <col min="13" max="14" width="9.140625" style="33" customWidth="1"/>
    <col min="15" max="16" width="8.8515625" style="33" customWidth="1"/>
    <col min="17" max="16384" width="9.140625" style="33" customWidth="1"/>
  </cols>
  <sheetData>
    <row r="1" spans="1:7" s="186" customFormat="1" ht="36.75" customHeight="1">
      <c r="A1" s="181" t="s">
        <v>535</v>
      </c>
      <c r="B1" s="182" t="s">
        <v>536</v>
      </c>
      <c r="C1" s="183" t="s">
        <v>537</v>
      </c>
      <c r="D1" s="183" t="s">
        <v>538</v>
      </c>
      <c r="E1" s="184" t="s">
        <v>763</v>
      </c>
      <c r="F1" s="185" t="s">
        <v>241</v>
      </c>
      <c r="G1" s="186" t="s">
        <v>539</v>
      </c>
    </row>
    <row r="2" spans="1:6" ht="13.5" customHeight="1">
      <c r="A2" s="187">
        <v>1111</v>
      </c>
      <c r="B2" s="34" t="s">
        <v>540</v>
      </c>
      <c r="C2" s="188">
        <v>238000</v>
      </c>
      <c r="D2" s="188"/>
      <c r="E2" s="188">
        <v>245000</v>
      </c>
      <c r="F2" s="190"/>
    </row>
    <row r="3" spans="1:6" ht="13.5" customHeight="1">
      <c r="A3" s="187">
        <v>1112</v>
      </c>
      <c r="B3" s="34" t="s">
        <v>541</v>
      </c>
      <c r="C3" s="188">
        <v>30000</v>
      </c>
      <c r="D3" s="188"/>
      <c r="E3" s="188">
        <v>56000</v>
      </c>
      <c r="F3" s="190"/>
    </row>
    <row r="4" spans="1:6" ht="13.5" customHeight="1">
      <c r="A4" s="187">
        <v>1113</v>
      </c>
      <c r="B4" s="34" t="s">
        <v>542</v>
      </c>
      <c r="C4" s="188">
        <v>18000</v>
      </c>
      <c r="D4" s="188"/>
      <c r="E4" s="188">
        <v>34000</v>
      </c>
      <c r="F4" s="190"/>
    </row>
    <row r="5" spans="1:6" ht="13.5" customHeight="1">
      <c r="A5" s="187">
        <v>1121</v>
      </c>
      <c r="B5" s="34" t="s">
        <v>543</v>
      </c>
      <c r="C5" s="188">
        <v>230000</v>
      </c>
      <c r="D5" s="188"/>
      <c r="E5" s="188">
        <v>228000</v>
      </c>
      <c r="F5" s="190"/>
    </row>
    <row r="6" spans="1:6" ht="13.5" customHeight="1">
      <c r="A6" s="187">
        <v>1122</v>
      </c>
      <c r="B6" s="34" t="s">
        <v>732</v>
      </c>
      <c r="C6" s="188">
        <v>95329</v>
      </c>
      <c r="D6" s="188">
        <v>35506</v>
      </c>
      <c r="E6" s="188">
        <v>64673</v>
      </c>
      <c r="F6" s="191" t="s">
        <v>777</v>
      </c>
    </row>
    <row r="7" spans="1:6" ht="13.5" customHeight="1">
      <c r="A7" s="187"/>
      <c r="B7" s="34"/>
      <c r="C7" s="188"/>
      <c r="D7" s="188"/>
      <c r="E7" s="188"/>
      <c r="F7" s="191" t="s">
        <v>667</v>
      </c>
    </row>
    <row r="8" spans="1:6" ht="13.5" customHeight="1">
      <c r="A8" s="187">
        <v>1211</v>
      </c>
      <c r="B8" s="34" t="s">
        <v>544</v>
      </c>
      <c r="C8" s="188">
        <v>460000</v>
      </c>
      <c r="D8" s="188"/>
      <c r="E8" s="188">
        <v>515000</v>
      </c>
      <c r="F8" s="190"/>
    </row>
    <row r="9" spans="1:7" ht="13.5" customHeight="1" thickBot="1">
      <c r="A9" s="187">
        <v>1511</v>
      </c>
      <c r="B9" s="34" t="s">
        <v>545</v>
      </c>
      <c r="C9" s="188">
        <v>147000</v>
      </c>
      <c r="D9" s="188"/>
      <c r="E9" s="188">
        <v>80000</v>
      </c>
      <c r="F9" s="190"/>
      <c r="G9" s="33" t="s">
        <v>783</v>
      </c>
    </row>
    <row r="10" spans="1:6" ht="13.5" customHeight="1" thickBot="1">
      <c r="A10" s="187"/>
      <c r="B10" s="193" t="s">
        <v>784</v>
      </c>
      <c r="C10" s="194">
        <f>SUM(C2:C9)</f>
        <v>1218329</v>
      </c>
      <c r="D10" s="194">
        <f>SUM(D2:D9)</f>
        <v>35506</v>
      </c>
      <c r="E10" s="195">
        <f>SUM(E2:E9)</f>
        <v>1222673</v>
      </c>
      <c r="F10" s="190" t="s">
        <v>250</v>
      </c>
    </row>
    <row r="11" spans="1:6" ht="13.5" customHeight="1">
      <c r="A11" s="187">
        <v>1332</v>
      </c>
      <c r="B11" s="34" t="s">
        <v>785</v>
      </c>
      <c r="C11" s="188">
        <v>50</v>
      </c>
      <c r="D11" s="188"/>
      <c r="E11" s="188">
        <v>20</v>
      </c>
      <c r="F11" s="190" t="s">
        <v>786</v>
      </c>
    </row>
    <row r="12" spans="1:6" ht="13.5" customHeight="1">
      <c r="A12" s="187">
        <v>1334</v>
      </c>
      <c r="B12" s="34" t="s">
        <v>787</v>
      </c>
      <c r="C12" s="188">
        <v>400</v>
      </c>
      <c r="D12" s="188"/>
      <c r="E12" s="188">
        <v>100</v>
      </c>
      <c r="F12" s="190" t="s">
        <v>788</v>
      </c>
    </row>
    <row r="13" spans="1:6" ht="13.5" customHeight="1">
      <c r="A13" s="187">
        <v>1335</v>
      </c>
      <c r="B13" s="34" t="s">
        <v>789</v>
      </c>
      <c r="C13" s="188"/>
      <c r="D13" s="188"/>
      <c r="E13" s="188">
        <v>20</v>
      </c>
      <c r="F13" s="190"/>
    </row>
    <row r="14" spans="1:6" ht="13.5" customHeight="1">
      <c r="A14" s="187">
        <v>1337</v>
      </c>
      <c r="B14" s="34" t="s">
        <v>790</v>
      </c>
      <c r="C14" s="188">
        <v>43000</v>
      </c>
      <c r="D14" s="188"/>
      <c r="E14" s="188">
        <v>43000</v>
      </c>
      <c r="F14" s="190"/>
    </row>
    <row r="15" spans="1:6" ht="13.5" customHeight="1">
      <c r="A15" s="187">
        <v>1341</v>
      </c>
      <c r="B15" s="34" t="s">
        <v>791</v>
      </c>
      <c r="C15" s="188">
        <v>2800</v>
      </c>
      <c r="D15" s="188"/>
      <c r="E15" s="188">
        <v>2500</v>
      </c>
      <c r="F15" s="196"/>
    </row>
    <row r="16" spans="1:6" ht="13.5" customHeight="1">
      <c r="A16" s="187">
        <v>1342</v>
      </c>
      <c r="B16" s="34" t="s">
        <v>792</v>
      </c>
      <c r="C16" s="188">
        <v>500</v>
      </c>
      <c r="D16" s="188"/>
      <c r="E16" s="188">
        <v>400</v>
      </c>
      <c r="F16" s="190"/>
    </row>
    <row r="17" spans="1:6" ht="13.5" customHeight="1">
      <c r="A17" s="187">
        <v>1343</v>
      </c>
      <c r="B17" s="34" t="s">
        <v>793</v>
      </c>
      <c r="C17" s="188">
        <v>5000</v>
      </c>
      <c r="D17" s="188"/>
      <c r="E17" s="188">
        <v>4000</v>
      </c>
      <c r="F17" s="190"/>
    </row>
    <row r="18" spans="1:6" ht="13.5" customHeight="1">
      <c r="A18" s="187">
        <v>1344</v>
      </c>
      <c r="B18" s="34" t="s">
        <v>794</v>
      </c>
      <c r="C18" s="188">
        <v>90</v>
      </c>
      <c r="D18" s="188"/>
      <c r="E18" s="188">
        <v>30</v>
      </c>
      <c r="F18" s="190"/>
    </row>
    <row r="19" spans="1:6" ht="13.5" customHeight="1">
      <c r="A19" s="187">
        <v>1345</v>
      </c>
      <c r="B19" s="34" t="s">
        <v>195</v>
      </c>
      <c r="C19" s="188">
        <v>1000</v>
      </c>
      <c r="D19" s="188"/>
      <c r="E19" s="188">
        <v>1250</v>
      </c>
      <c r="F19" s="192"/>
    </row>
    <row r="20" spans="1:6" ht="13.5" customHeight="1">
      <c r="A20" s="187">
        <v>1347</v>
      </c>
      <c r="B20" s="34" t="s">
        <v>196</v>
      </c>
      <c r="C20" s="188">
        <v>15000</v>
      </c>
      <c r="D20" s="188"/>
      <c r="E20" s="188">
        <v>4000</v>
      </c>
      <c r="F20" s="190" t="s">
        <v>776</v>
      </c>
    </row>
    <row r="21" spans="1:6" ht="13.5" customHeight="1">
      <c r="A21" s="187"/>
      <c r="B21" s="34"/>
      <c r="C21" s="188"/>
      <c r="D21" s="188"/>
      <c r="E21" s="188"/>
      <c r="F21" s="190" t="s">
        <v>733</v>
      </c>
    </row>
    <row r="22" spans="1:6" ht="13.5" customHeight="1">
      <c r="A22" s="187">
        <v>1347</v>
      </c>
      <c r="B22" s="34" t="s">
        <v>196</v>
      </c>
      <c r="C22" s="188"/>
      <c r="D22" s="188"/>
      <c r="E22" s="188">
        <v>35200</v>
      </c>
      <c r="F22" s="190" t="s">
        <v>776</v>
      </c>
    </row>
    <row r="23" spans="1:6" ht="13.5" customHeight="1">
      <c r="A23" s="187"/>
      <c r="B23" s="34"/>
      <c r="C23" s="188"/>
      <c r="D23" s="188"/>
      <c r="E23" s="188"/>
      <c r="F23" s="190" t="s">
        <v>734</v>
      </c>
    </row>
    <row r="24" spans="1:6" ht="13.5" customHeight="1">
      <c r="A24" s="187">
        <v>1351</v>
      </c>
      <c r="B24" s="34" t="s">
        <v>475</v>
      </c>
      <c r="C24" s="188">
        <v>10000</v>
      </c>
      <c r="D24" s="188"/>
      <c r="E24" s="188">
        <v>5000</v>
      </c>
      <c r="F24" s="191"/>
    </row>
    <row r="25" spans="1:6" ht="13.5" customHeight="1">
      <c r="A25" s="187">
        <v>1353</v>
      </c>
      <c r="B25" s="34" t="s">
        <v>476</v>
      </c>
      <c r="C25" s="188"/>
      <c r="D25" s="188"/>
      <c r="E25" s="188"/>
      <c r="F25" s="191"/>
    </row>
    <row r="26" spans="1:6" ht="13.5" customHeight="1">
      <c r="A26" s="187"/>
      <c r="B26" s="34" t="s">
        <v>477</v>
      </c>
      <c r="C26" s="188">
        <v>2700</v>
      </c>
      <c r="D26" s="188"/>
      <c r="E26" s="188">
        <v>2500</v>
      </c>
      <c r="F26" s="191"/>
    </row>
    <row r="27" spans="1:6" ht="13.5" customHeight="1">
      <c r="A27" s="187">
        <v>1361</v>
      </c>
      <c r="B27" s="34" t="s">
        <v>251</v>
      </c>
      <c r="C27" s="188">
        <v>22000</v>
      </c>
      <c r="D27" s="188"/>
      <c r="E27" s="188">
        <v>9000</v>
      </c>
      <c r="F27" s="191" t="s">
        <v>802</v>
      </c>
    </row>
    <row r="28" spans="1:8" ht="13.5" customHeight="1">
      <c r="A28" s="187">
        <v>1361</v>
      </c>
      <c r="B28" s="34" t="s">
        <v>252</v>
      </c>
      <c r="C28" s="188"/>
      <c r="D28" s="188"/>
      <c r="E28" s="188">
        <v>20809</v>
      </c>
      <c r="F28" s="197" t="s">
        <v>775</v>
      </c>
      <c r="G28" s="198"/>
      <c r="H28" s="198"/>
    </row>
    <row r="29" spans="1:6" ht="13.5" customHeight="1">
      <c r="A29" s="187"/>
      <c r="B29" s="34"/>
      <c r="C29" s="188"/>
      <c r="D29" s="188"/>
      <c r="E29" s="188"/>
      <c r="F29" s="197" t="s">
        <v>735</v>
      </c>
    </row>
    <row r="30" spans="1:6" ht="13.5" customHeight="1" thickBot="1">
      <c r="A30" s="187"/>
      <c r="B30" s="34"/>
      <c r="C30" s="188"/>
      <c r="D30" s="188"/>
      <c r="E30" s="188"/>
      <c r="F30" s="197" t="s">
        <v>253</v>
      </c>
    </row>
    <row r="31" spans="1:6" ht="13.5" customHeight="1" thickBot="1">
      <c r="A31" s="187"/>
      <c r="B31" s="193" t="s">
        <v>254</v>
      </c>
      <c r="C31" s="199">
        <f>SUM(C11:C30)</f>
        <v>102540</v>
      </c>
      <c r="D31" s="199">
        <f>SUM(D11:D30)</f>
        <v>0</v>
      </c>
      <c r="E31" s="195">
        <f>SUM(E11:E30)</f>
        <v>127829</v>
      </c>
      <c r="F31" s="192"/>
    </row>
    <row r="32" spans="1:6" ht="13.5" customHeight="1" thickBot="1">
      <c r="A32" s="187"/>
      <c r="B32" s="200" t="s">
        <v>255</v>
      </c>
      <c r="C32" s="201">
        <f>C10+C31</f>
        <v>1320869</v>
      </c>
      <c r="D32" s="201">
        <f>D10+D31</f>
        <v>35506</v>
      </c>
      <c r="E32" s="202">
        <f>E10+E31</f>
        <v>1350502</v>
      </c>
      <c r="F32" s="203"/>
    </row>
    <row r="33" spans="1:6" ht="13.5" customHeight="1">
      <c r="A33" s="187">
        <v>2111</v>
      </c>
      <c r="B33" s="34" t="s">
        <v>256</v>
      </c>
      <c r="C33" s="188">
        <v>1340</v>
      </c>
      <c r="D33" s="188"/>
      <c r="E33" s="188">
        <v>1340</v>
      </c>
      <c r="F33" s="190" t="s">
        <v>257</v>
      </c>
    </row>
    <row r="34" spans="1:8" ht="13.5" customHeight="1">
      <c r="A34" s="187">
        <v>2111</v>
      </c>
      <c r="B34" s="34" t="s">
        <v>256</v>
      </c>
      <c r="C34" s="188">
        <v>900</v>
      </c>
      <c r="D34" s="188"/>
      <c r="E34" s="188">
        <v>880</v>
      </c>
      <c r="F34" s="190" t="s">
        <v>258</v>
      </c>
      <c r="H34" s="33" t="s">
        <v>220</v>
      </c>
    </row>
    <row r="35" spans="1:6" ht="13.5" customHeight="1">
      <c r="A35" s="187">
        <v>2111</v>
      </c>
      <c r="B35" s="34" t="s">
        <v>256</v>
      </c>
      <c r="C35" s="188"/>
      <c r="D35" s="188"/>
      <c r="E35" s="188">
        <v>24</v>
      </c>
      <c r="F35" s="190" t="s">
        <v>259</v>
      </c>
    </row>
    <row r="36" spans="1:6" ht="13.5" customHeight="1">
      <c r="A36" s="187">
        <v>2111</v>
      </c>
      <c r="B36" s="34" t="s">
        <v>256</v>
      </c>
      <c r="C36" s="188">
        <v>280</v>
      </c>
      <c r="D36" s="188"/>
      <c r="E36" s="188">
        <v>280</v>
      </c>
      <c r="F36" s="190" t="s">
        <v>350</v>
      </c>
    </row>
    <row r="37" spans="1:6" ht="13.5" customHeight="1">
      <c r="A37" s="187">
        <v>2111</v>
      </c>
      <c r="B37" s="34" t="s">
        <v>256</v>
      </c>
      <c r="C37" s="188">
        <v>9</v>
      </c>
      <c r="D37" s="188"/>
      <c r="E37" s="188">
        <v>5</v>
      </c>
      <c r="F37" s="190" t="s">
        <v>351</v>
      </c>
    </row>
    <row r="38" spans="1:6" ht="13.5" customHeight="1">
      <c r="A38" s="187">
        <v>2111</v>
      </c>
      <c r="B38" s="34" t="s">
        <v>256</v>
      </c>
      <c r="C38" s="188">
        <v>2</v>
      </c>
      <c r="D38" s="188"/>
      <c r="E38" s="188">
        <v>3</v>
      </c>
      <c r="F38" s="190" t="s">
        <v>352</v>
      </c>
    </row>
    <row r="39" spans="1:6" ht="13.5" customHeight="1">
      <c r="A39" s="187">
        <v>2112</v>
      </c>
      <c r="B39" s="34" t="s">
        <v>456</v>
      </c>
      <c r="C39" s="188">
        <v>5</v>
      </c>
      <c r="D39" s="188"/>
      <c r="E39" s="188">
        <v>9</v>
      </c>
      <c r="F39" s="190" t="s">
        <v>457</v>
      </c>
    </row>
    <row r="40" spans="1:6" ht="13.5" customHeight="1">
      <c r="A40" s="187">
        <v>2141</v>
      </c>
      <c r="B40" s="34" t="s">
        <v>458</v>
      </c>
      <c r="C40" s="188">
        <v>3500</v>
      </c>
      <c r="D40" s="188"/>
      <c r="E40" s="188">
        <v>1500</v>
      </c>
      <c r="F40" s="204"/>
    </row>
    <row r="41" spans="1:6" s="205" customFormat="1" ht="13.5" customHeight="1">
      <c r="A41" s="187">
        <v>2212</v>
      </c>
      <c r="B41" s="34" t="s">
        <v>459</v>
      </c>
      <c r="C41" s="188">
        <v>1314</v>
      </c>
      <c r="D41" s="188"/>
      <c r="E41" s="188">
        <v>800</v>
      </c>
      <c r="F41" s="190" t="s">
        <v>770</v>
      </c>
    </row>
    <row r="42" spans="1:6" s="205" customFormat="1" ht="13.5" customHeight="1">
      <c r="A42" s="187">
        <v>2212</v>
      </c>
      <c r="B42" s="34" t="s">
        <v>459</v>
      </c>
      <c r="C42" s="188">
        <v>1000</v>
      </c>
      <c r="D42" s="188"/>
      <c r="E42" s="188">
        <v>500</v>
      </c>
      <c r="F42" s="190" t="s">
        <v>239</v>
      </c>
    </row>
    <row r="43" spans="1:6" s="205" customFormat="1" ht="13.5" customHeight="1">
      <c r="A43" s="187">
        <v>2212</v>
      </c>
      <c r="B43" s="34" t="s">
        <v>459</v>
      </c>
      <c r="C43" s="188">
        <v>5700</v>
      </c>
      <c r="D43" s="188"/>
      <c r="E43" s="188">
        <v>6200</v>
      </c>
      <c r="F43" s="190" t="s">
        <v>772</v>
      </c>
    </row>
    <row r="44" spans="1:6" s="205" customFormat="1" ht="13.5" customHeight="1">
      <c r="A44" s="187">
        <v>2212</v>
      </c>
      <c r="B44" s="34" t="s">
        <v>459</v>
      </c>
      <c r="C44" s="188">
        <v>4000</v>
      </c>
      <c r="D44" s="188"/>
      <c r="E44" s="188">
        <v>4000</v>
      </c>
      <c r="F44" s="190" t="s">
        <v>240</v>
      </c>
    </row>
    <row r="45" spans="1:6" s="205" customFormat="1" ht="13.5" customHeight="1">
      <c r="A45" s="187">
        <v>2212</v>
      </c>
      <c r="B45" s="34" t="s">
        <v>459</v>
      </c>
      <c r="C45" s="188">
        <v>235</v>
      </c>
      <c r="D45" s="188"/>
      <c r="E45" s="188">
        <v>500</v>
      </c>
      <c r="F45" s="190" t="s">
        <v>773</v>
      </c>
    </row>
    <row r="46" spans="1:6" ht="13.5" customHeight="1">
      <c r="A46" s="187">
        <v>2324</v>
      </c>
      <c r="B46" s="34" t="s">
        <v>189</v>
      </c>
      <c r="C46" s="188">
        <v>10</v>
      </c>
      <c r="D46" s="188"/>
      <c r="E46" s="188">
        <v>10</v>
      </c>
      <c r="F46" s="190" t="s">
        <v>190</v>
      </c>
    </row>
    <row r="47" spans="1:6" ht="13.5" customHeight="1">
      <c r="A47" s="187">
        <v>2324</v>
      </c>
      <c r="B47" s="34" t="s">
        <v>189</v>
      </c>
      <c r="C47" s="188">
        <v>5475</v>
      </c>
      <c r="D47" s="188"/>
      <c r="E47" s="188">
        <v>5670</v>
      </c>
      <c r="F47" s="190" t="s">
        <v>191</v>
      </c>
    </row>
    <row r="48" spans="1:6" ht="13.5" customHeight="1">
      <c r="A48" s="187">
        <v>2324</v>
      </c>
      <c r="B48" s="34" t="s">
        <v>189</v>
      </c>
      <c r="C48" s="188">
        <v>3000</v>
      </c>
      <c r="D48" s="188"/>
      <c r="E48" s="188">
        <v>1000</v>
      </c>
      <c r="F48" s="190" t="s">
        <v>192</v>
      </c>
    </row>
    <row r="49" spans="1:6" ht="13.5" customHeight="1">
      <c r="A49" s="187">
        <v>2324</v>
      </c>
      <c r="B49" s="34" t="s">
        <v>189</v>
      </c>
      <c r="C49" s="188">
        <v>100</v>
      </c>
      <c r="D49" s="188"/>
      <c r="E49" s="188">
        <v>100</v>
      </c>
      <c r="F49" s="190" t="s">
        <v>193</v>
      </c>
    </row>
    <row r="50" spans="1:6" ht="13.5" customHeight="1">
      <c r="A50" s="187">
        <v>2329</v>
      </c>
      <c r="B50" s="34" t="s">
        <v>194</v>
      </c>
      <c r="C50" s="188">
        <v>50</v>
      </c>
      <c r="D50" s="188"/>
      <c r="E50" s="188">
        <v>20</v>
      </c>
      <c r="F50" s="190" t="s">
        <v>727</v>
      </c>
    </row>
    <row r="51" spans="1:6" ht="13.5" customHeight="1">
      <c r="A51" s="187">
        <v>2329</v>
      </c>
      <c r="B51" s="34" t="s">
        <v>194</v>
      </c>
      <c r="C51" s="188">
        <v>178012</v>
      </c>
      <c r="D51" s="188"/>
      <c r="E51" s="188">
        <v>249411</v>
      </c>
      <c r="F51" s="190" t="s">
        <v>774</v>
      </c>
    </row>
    <row r="52" spans="1:6" ht="13.5" customHeight="1">
      <c r="A52" s="187">
        <v>2343</v>
      </c>
      <c r="B52" s="34" t="s">
        <v>323</v>
      </c>
      <c r="C52" s="188">
        <v>1</v>
      </c>
      <c r="D52" s="188"/>
      <c r="E52" s="188">
        <v>2</v>
      </c>
      <c r="F52" s="190"/>
    </row>
    <row r="53" spans="1:6" ht="13.5" customHeight="1" thickBot="1">
      <c r="A53" s="187">
        <v>2460</v>
      </c>
      <c r="B53" s="34" t="s">
        <v>324</v>
      </c>
      <c r="C53" s="188">
        <v>20445</v>
      </c>
      <c r="D53" s="188"/>
      <c r="E53" s="188">
        <v>18000</v>
      </c>
      <c r="F53" s="190" t="s">
        <v>86</v>
      </c>
    </row>
    <row r="54" spans="1:6" ht="13.5" customHeight="1" thickBot="1">
      <c r="A54" s="187"/>
      <c r="B54" s="200" t="s">
        <v>325</v>
      </c>
      <c r="C54" s="206">
        <f>SUM(C33:C53)</f>
        <v>225378</v>
      </c>
      <c r="D54" s="206">
        <f>SUM(D33:D53)</f>
        <v>0</v>
      </c>
      <c r="E54" s="202">
        <f>E33+E34+E35+E36+E37+E38+E39+E40+E41+E42+E43+E44+E45+E46+E47+E48+E49+E50+E51+E52+E53</f>
        <v>290254</v>
      </c>
      <c r="F54" s="190"/>
    </row>
    <row r="55" spans="1:6" ht="13.5" customHeight="1">
      <c r="A55" s="187">
        <v>4112</v>
      </c>
      <c r="B55" s="34" t="s">
        <v>796</v>
      </c>
      <c r="C55" s="188">
        <v>103000</v>
      </c>
      <c r="D55" s="188"/>
      <c r="E55" s="188">
        <v>106142</v>
      </c>
      <c r="F55" s="190" t="s">
        <v>28</v>
      </c>
    </row>
    <row r="56" spans="1:6" ht="13.5" customHeight="1">
      <c r="A56" s="187">
        <v>4121</v>
      </c>
      <c r="B56" s="34" t="s">
        <v>297</v>
      </c>
      <c r="C56" s="188">
        <v>1800</v>
      </c>
      <c r="D56" s="188"/>
      <c r="E56" s="188">
        <v>1650</v>
      </c>
      <c r="F56" s="190" t="s">
        <v>442</v>
      </c>
    </row>
    <row r="57" spans="1:6" ht="13.5" customHeight="1">
      <c r="A57" s="187">
        <v>4121</v>
      </c>
      <c r="B57" s="34" t="s">
        <v>297</v>
      </c>
      <c r="C57" s="188">
        <v>200</v>
      </c>
      <c r="D57" s="188"/>
      <c r="E57" s="188">
        <v>150</v>
      </c>
      <c r="F57" s="190" t="s">
        <v>443</v>
      </c>
    </row>
    <row r="58" spans="1:6" ht="13.5" customHeight="1">
      <c r="A58" s="187">
        <v>4131</v>
      </c>
      <c r="B58" s="34" t="s">
        <v>29</v>
      </c>
      <c r="C58" s="188">
        <v>404995</v>
      </c>
      <c r="D58" s="188">
        <v>151372</v>
      </c>
      <c r="E58" s="188">
        <v>275712</v>
      </c>
      <c r="F58" s="207" t="s">
        <v>771</v>
      </c>
    </row>
    <row r="59" spans="1:6" ht="13.5" customHeight="1" thickBot="1">
      <c r="A59" s="187"/>
      <c r="B59" s="34"/>
      <c r="C59" s="188"/>
      <c r="D59" s="188"/>
      <c r="E59" s="188"/>
      <c r="F59" s="207" t="s">
        <v>154</v>
      </c>
    </row>
    <row r="60" spans="1:6" ht="13.5" customHeight="1" thickBot="1">
      <c r="A60" s="187"/>
      <c r="B60" s="200" t="s">
        <v>260</v>
      </c>
      <c r="C60" s="208">
        <f>SUM(C55:C59)</f>
        <v>509995</v>
      </c>
      <c r="D60" s="208">
        <f>SUM(D55:D59)</f>
        <v>151372</v>
      </c>
      <c r="E60" s="202">
        <f>SUM(E55:E59)</f>
        <v>383654</v>
      </c>
      <c r="F60" s="190"/>
    </row>
    <row r="61" spans="1:6" ht="26.25" customHeight="1" thickBot="1">
      <c r="A61" s="209"/>
      <c r="B61" s="210" t="s">
        <v>261</v>
      </c>
      <c r="C61" s="211">
        <f>C32+C54+C60</f>
        <v>2056242</v>
      </c>
      <c r="D61" s="211">
        <f>D32+D60</f>
        <v>186878</v>
      </c>
      <c r="E61" s="211">
        <f>E32+E54+E60</f>
        <v>2024410</v>
      </c>
      <c r="F61" s="212"/>
    </row>
    <row r="62" spans="1:6" ht="13.5" customHeight="1">
      <c r="A62" s="213"/>
      <c r="B62" s="214"/>
      <c r="C62" s="215"/>
      <c r="D62" s="215"/>
      <c r="E62" s="215"/>
      <c r="F62" s="34"/>
    </row>
    <row r="63" spans="1:6" ht="13.5" customHeight="1">
      <c r="A63" s="213"/>
      <c r="B63" s="34"/>
      <c r="C63" s="215"/>
      <c r="D63" s="215"/>
      <c r="E63" s="215"/>
      <c r="F63" s="34"/>
    </row>
    <row r="64" spans="1:6" ht="13.5" customHeight="1">
      <c r="A64" s="213"/>
      <c r="B64" s="34"/>
      <c r="C64" s="215"/>
      <c r="D64" s="215"/>
      <c r="E64" s="215"/>
      <c r="F64" s="34"/>
    </row>
    <row r="65" spans="1:6" ht="13.5" customHeight="1">
      <c r="A65" s="213"/>
      <c r="B65" s="34"/>
      <c r="C65" s="215"/>
      <c r="D65" s="215"/>
      <c r="E65" s="215"/>
      <c r="F65" s="34"/>
    </row>
    <row r="66" spans="1:5" ht="12.75">
      <c r="A66" s="198"/>
      <c r="B66" s="216"/>
      <c r="C66" s="189"/>
      <c r="D66" s="189"/>
      <c r="E66" s="189"/>
    </row>
    <row r="67" spans="1:5" ht="12.75">
      <c r="A67" s="198"/>
      <c r="B67" s="198"/>
      <c r="C67" s="189"/>
      <c r="D67" s="189"/>
      <c r="E67" s="189"/>
    </row>
    <row r="68" spans="1:5" ht="12.75">
      <c r="A68" s="198"/>
      <c r="B68" s="198"/>
      <c r="C68" s="189"/>
      <c r="D68" s="189"/>
      <c r="E68" s="189"/>
    </row>
    <row r="69" spans="1:5" ht="12.75">
      <c r="A69" s="198"/>
      <c r="B69" s="198"/>
      <c r="C69" s="189"/>
      <c r="D69" s="189"/>
      <c r="E69" s="189"/>
    </row>
    <row r="70" spans="1:5" ht="12.75">
      <c r="A70" s="198"/>
      <c r="B70" s="198"/>
      <c r="C70" s="189"/>
      <c r="D70" s="189"/>
      <c r="E70" s="189"/>
    </row>
    <row r="71" spans="1:5" ht="12.75">
      <c r="A71" s="198"/>
      <c r="B71" s="198"/>
      <c r="C71" s="189"/>
      <c r="D71" s="189"/>
      <c r="E71" s="189"/>
    </row>
    <row r="72" spans="1:5" ht="12.75">
      <c r="A72" s="198"/>
      <c r="B72" s="198"/>
      <c r="C72" s="189"/>
      <c r="D72" s="189"/>
      <c r="E72" s="189"/>
    </row>
    <row r="73" spans="1:5" ht="12.75">
      <c r="A73" s="198"/>
      <c r="B73" s="198"/>
      <c r="C73" s="189"/>
      <c r="D73" s="189"/>
      <c r="E73" s="189"/>
    </row>
    <row r="74" spans="1:5" ht="12.75">
      <c r="A74" s="198"/>
      <c r="B74" s="198"/>
      <c r="C74" s="189"/>
      <c r="D74" s="189"/>
      <c r="E74" s="189"/>
    </row>
    <row r="75" spans="1:5" ht="12.75">
      <c r="A75" s="198"/>
      <c r="B75" s="198"/>
      <c r="C75" s="189"/>
      <c r="D75" s="189"/>
      <c r="E75" s="189"/>
    </row>
    <row r="76" spans="1:5" ht="12.75">
      <c r="A76" s="198"/>
      <c r="B76" s="198"/>
      <c r="C76" s="189"/>
      <c r="D76" s="189"/>
      <c r="E76" s="189"/>
    </row>
    <row r="77" spans="1:2" ht="12.75">
      <c r="A77" s="216"/>
      <c r="B77" s="198"/>
    </row>
    <row r="78" ht="12.75">
      <c r="A78" s="216"/>
    </row>
    <row r="79" ht="12.75">
      <c r="A79" s="216"/>
    </row>
    <row r="80" ht="12.75">
      <c r="A80" s="216"/>
    </row>
    <row r="81" ht="12.75">
      <c r="A81" s="216"/>
    </row>
    <row r="82" ht="12.75">
      <c r="A82" s="216"/>
    </row>
    <row r="83" ht="12.75">
      <c r="A83" s="216"/>
    </row>
    <row r="84" ht="12.75">
      <c r="A84" s="216"/>
    </row>
    <row r="85" ht="12.75">
      <c r="A85" s="216"/>
    </row>
    <row r="86" ht="12.75">
      <c r="A86" s="216"/>
    </row>
    <row r="87" ht="12.75">
      <c r="A87" s="216"/>
    </row>
    <row r="88" ht="12.75">
      <c r="A88" s="216"/>
    </row>
    <row r="89" ht="12.75">
      <c r="A89" s="216"/>
    </row>
    <row r="90" ht="12.75">
      <c r="A90" s="216"/>
    </row>
    <row r="91" ht="12.75">
      <c r="A91" s="216"/>
    </row>
    <row r="92" ht="12.75">
      <c r="A92" s="216"/>
    </row>
    <row r="93" ht="12.75">
      <c r="A93" s="216"/>
    </row>
    <row r="94" ht="12.75">
      <c r="A94" s="216"/>
    </row>
    <row r="95" ht="12.75">
      <c r="A95" s="216"/>
    </row>
    <row r="96" ht="12.75">
      <c r="A96" s="216"/>
    </row>
    <row r="97" ht="12.75">
      <c r="A97" s="216"/>
    </row>
    <row r="98" ht="12.75">
      <c r="A98" s="216"/>
    </row>
    <row r="99" ht="12.75">
      <c r="A99" s="216"/>
    </row>
    <row r="100" ht="12.75">
      <c r="A100" s="216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ht="12.75">
      <c r="A106" s="216"/>
    </row>
    <row r="107" ht="12.75">
      <c r="A107" s="216"/>
    </row>
    <row r="108" ht="12.75">
      <c r="A108" s="216"/>
    </row>
    <row r="109" ht="12.75">
      <c r="A109" s="216"/>
    </row>
    <row r="110" ht="12.75">
      <c r="A110" s="216"/>
    </row>
    <row r="111" ht="12.75">
      <c r="A111" s="216"/>
    </row>
    <row r="112" ht="12.75">
      <c r="A112" s="216"/>
    </row>
    <row r="113" ht="12.75">
      <c r="A113" s="216"/>
    </row>
    <row r="114" ht="12.75">
      <c r="A114" s="216"/>
    </row>
    <row r="115" ht="12.75">
      <c r="A115" s="216"/>
    </row>
    <row r="116" ht="12.75">
      <c r="A116" s="216"/>
    </row>
    <row r="117" ht="12.75">
      <c r="A117" s="216"/>
    </row>
    <row r="118" ht="12.75">
      <c r="A118" s="216"/>
    </row>
    <row r="119" ht="12.75">
      <c r="A119" s="216"/>
    </row>
    <row r="120" ht="12.75">
      <c r="A120" s="216"/>
    </row>
    <row r="121" ht="12.75">
      <c r="A121" s="216"/>
    </row>
    <row r="122" ht="12.75">
      <c r="A122" s="216"/>
    </row>
    <row r="123" ht="12.75">
      <c r="A123" s="216"/>
    </row>
    <row r="124" ht="12.75">
      <c r="A124" s="216"/>
    </row>
    <row r="125" ht="12.75">
      <c r="A125" s="216"/>
    </row>
    <row r="126" ht="12.75">
      <c r="A126" s="216"/>
    </row>
    <row r="127" ht="12.75">
      <c r="A127" s="216"/>
    </row>
    <row r="128" ht="12.75">
      <c r="A128" s="216"/>
    </row>
    <row r="129" ht="12.75">
      <c r="A129" s="216"/>
    </row>
    <row r="130" ht="12.75">
      <c r="A130" s="216"/>
    </row>
    <row r="131" ht="12.75">
      <c r="A131" s="216"/>
    </row>
    <row r="132" ht="12.75">
      <c r="A132" s="216"/>
    </row>
    <row r="133" ht="12.75">
      <c r="A133" s="216"/>
    </row>
    <row r="134" ht="12.75">
      <c r="A134" s="216"/>
    </row>
    <row r="135" ht="12.75">
      <c r="A135" s="216"/>
    </row>
    <row r="136" ht="12.75">
      <c r="A136" s="216"/>
    </row>
    <row r="137" ht="12.75">
      <c r="A137" s="216"/>
    </row>
    <row r="138" ht="12.75">
      <c r="A138" s="216"/>
    </row>
    <row r="139" ht="12.75">
      <c r="A139" s="216"/>
    </row>
    <row r="140" ht="12.75">
      <c r="A140" s="216"/>
    </row>
    <row r="141" ht="12.75">
      <c r="A141" s="216"/>
    </row>
    <row r="142" ht="12.75">
      <c r="A142" s="216"/>
    </row>
    <row r="143" ht="12.75">
      <c r="A143" s="216"/>
    </row>
    <row r="144" ht="12.75">
      <c r="A144" s="216"/>
    </row>
    <row r="145" ht="12.75">
      <c r="A145" s="216"/>
    </row>
    <row r="146" ht="12.75">
      <c r="A146" s="216"/>
    </row>
    <row r="147" ht="12.75">
      <c r="A147" s="216"/>
    </row>
    <row r="148" ht="12.75">
      <c r="A148" s="216"/>
    </row>
    <row r="149" ht="12.75">
      <c r="A149" s="216"/>
    </row>
    <row r="150" ht="12.75">
      <c r="A150" s="216"/>
    </row>
    <row r="151" ht="12.75">
      <c r="A151" s="216"/>
    </row>
    <row r="152" ht="12.75">
      <c r="A152" s="216"/>
    </row>
    <row r="153" ht="12.75">
      <c r="A153" s="216"/>
    </row>
    <row r="154" ht="12.75">
      <c r="A154" s="216"/>
    </row>
    <row r="155" ht="12.75">
      <c r="A155" s="216"/>
    </row>
    <row r="156" ht="12.75">
      <c r="A156" s="216"/>
    </row>
    <row r="157" ht="12.75">
      <c r="A157" s="216"/>
    </row>
    <row r="158" ht="12.75">
      <c r="A158" s="216"/>
    </row>
    <row r="159" ht="12.75">
      <c r="A159" s="216"/>
    </row>
    <row r="160" ht="12.75">
      <c r="A160" s="216"/>
    </row>
    <row r="161" ht="12.75">
      <c r="A161" s="216"/>
    </row>
    <row r="162" ht="12.75">
      <c r="A162" s="216"/>
    </row>
    <row r="163" ht="12.75">
      <c r="A163" s="216"/>
    </row>
    <row r="164" ht="12.75">
      <c r="A164" s="216"/>
    </row>
    <row r="165" ht="12.75">
      <c r="A165" s="216"/>
    </row>
    <row r="166" ht="12.75">
      <c r="A166" s="216"/>
    </row>
    <row r="167" ht="12.75">
      <c r="A167" s="216"/>
    </row>
    <row r="168" ht="12.75">
      <c r="A168" s="216"/>
    </row>
    <row r="169" ht="12.75">
      <c r="A169" s="216"/>
    </row>
    <row r="170" ht="12.75">
      <c r="A170" s="216"/>
    </row>
    <row r="171" ht="12.75">
      <c r="A171" s="216"/>
    </row>
    <row r="172" ht="12.75">
      <c r="A172" s="216"/>
    </row>
    <row r="173" ht="12.75">
      <c r="A173" s="216"/>
    </row>
    <row r="174" ht="12.75">
      <c r="A174" s="216"/>
    </row>
    <row r="175" ht="12.75">
      <c r="A175" s="216"/>
    </row>
    <row r="176" ht="12.75">
      <c r="A176" s="216"/>
    </row>
    <row r="177" ht="12.75">
      <c r="A177" s="216"/>
    </row>
    <row r="178" ht="12.75">
      <c r="A178" s="216"/>
    </row>
    <row r="179" ht="12.75">
      <c r="A179" s="216"/>
    </row>
    <row r="180" ht="12.75">
      <c r="A180" s="216"/>
    </row>
    <row r="181" ht="12.75">
      <c r="A181" s="216"/>
    </row>
    <row r="182" ht="12.75">
      <c r="A182" s="216"/>
    </row>
    <row r="183" ht="12.75">
      <c r="A183" s="216"/>
    </row>
    <row r="184" ht="12.75">
      <c r="A184" s="216"/>
    </row>
    <row r="185" ht="12.75">
      <c r="A185" s="216"/>
    </row>
    <row r="186" ht="12.75">
      <c r="A186" s="216"/>
    </row>
    <row r="187" ht="12.75">
      <c r="A187" s="216"/>
    </row>
    <row r="188" ht="12.75">
      <c r="A188" s="216"/>
    </row>
    <row r="189" ht="12.75">
      <c r="A189" s="216"/>
    </row>
    <row r="190" ht="12.75">
      <c r="A190" s="216"/>
    </row>
    <row r="191" ht="12.75">
      <c r="A191" s="216"/>
    </row>
    <row r="192" ht="12.75">
      <c r="A192" s="216"/>
    </row>
    <row r="193" ht="12.75">
      <c r="A193" s="216"/>
    </row>
    <row r="194" ht="12.75">
      <c r="A194" s="216"/>
    </row>
    <row r="195" ht="12.75">
      <c r="A195" s="216"/>
    </row>
    <row r="196" ht="12.75">
      <c r="A196" s="216"/>
    </row>
    <row r="197" ht="12.75">
      <c r="A197" s="216"/>
    </row>
    <row r="198" ht="12.75">
      <c r="A198" s="216"/>
    </row>
    <row r="199" ht="12.75">
      <c r="A199" s="216"/>
    </row>
    <row r="200" ht="12.75">
      <c r="A200" s="216"/>
    </row>
    <row r="201" ht="12.75">
      <c r="A201" s="216"/>
    </row>
    <row r="202" ht="12.75">
      <c r="A202" s="216"/>
    </row>
    <row r="203" ht="12.75">
      <c r="A203" s="216"/>
    </row>
    <row r="204" ht="12.75">
      <c r="A204" s="216"/>
    </row>
    <row r="205" ht="12.75">
      <c r="A205" s="216"/>
    </row>
    <row r="206" ht="12.75">
      <c r="A206" s="216"/>
    </row>
    <row r="207" ht="12.75">
      <c r="A207" s="216"/>
    </row>
    <row r="208" ht="12.75">
      <c r="A208" s="216"/>
    </row>
    <row r="209" ht="12.75">
      <c r="A209" s="216"/>
    </row>
    <row r="210" ht="12.75">
      <c r="A210" s="216"/>
    </row>
    <row r="211" ht="12.75">
      <c r="A211" s="216"/>
    </row>
    <row r="212" ht="12.75">
      <c r="A212" s="216"/>
    </row>
    <row r="213" ht="12.75">
      <c r="A213" s="216"/>
    </row>
    <row r="214" ht="12.75">
      <c r="A214" s="216"/>
    </row>
    <row r="215" ht="12.75">
      <c r="A215" s="216"/>
    </row>
    <row r="216" ht="12.75">
      <c r="A216" s="216"/>
    </row>
    <row r="217" ht="12.75">
      <c r="A217" s="216"/>
    </row>
    <row r="218" ht="12.75">
      <c r="A218" s="216"/>
    </row>
    <row r="219" ht="12.75">
      <c r="A219" s="216"/>
    </row>
    <row r="220" ht="12.75">
      <c r="A220" s="216"/>
    </row>
    <row r="221" ht="12.75">
      <c r="A221" s="216"/>
    </row>
    <row r="222" ht="12.75">
      <c r="A222" s="216"/>
    </row>
    <row r="223" ht="12.75">
      <c r="A223" s="216"/>
    </row>
    <row r="224" ht="12.75">
      <c r="A224" s="216"/>
    </row>
    <row r="225" ht="12.75">
      <c r="A225" s="216"/>
    </row>
    <row r="226" ht="12.75">
      <c r="A226" s="216"/>
    </row>
    <row r="227" ht="12.75">
      <c r="A227" s="216"/>
    </row>
    <row r="228" ht="12.75">
      <c r="A228" s="216"/>
    </row>
    <row r="229" ht="12.75">
      <c r="A229" s="216"/>
    </row>
    <row r="230" ht="12.75">
      <c r="A230" s="216"/>
    </row>
    <row r="231" ht="12.75">
      <c r="A231" s="216"/>
    </row>
    <row r="232" ht="12.75">
      <c r="A232" s="216"/>
    </row>
    <row r="233" ht="12.75">
      <c r="A233" s="216"/>
    </row>
    <row r="234" ht="12.75">
      <c r="A234" s="216"/>
    </row>
    <row r="235" ht="12.75">
      <c r="A235" s="216"/>
    </row>
    <row r="236" ht="12.75">
      <c r="A236" s="216"/>
    </row>
    <row r="237" ht="12.75">
      <c r="A237" s="216"/>
    </row>
    <row r="238" ht="12.75">
      <c r="A238" s="216"/>
    </row>
    <row r="239" ht="12.75">
      <c r="A239" s="216"/>
    </row>
    <row r="240" ht="12.75">
      <c r="A240" s="216"/>
    </row>
    <row r="241" ht="12.75">
      <c r="A241" s="216"/>
    </row>
    <row r="242" ht="12.75">
      <c r="A242" s="216"/>
    </row>
    <row r="243" ht="12.75">
      <c r="A243" s="216"/>
    </row>
    <row r="244" ht="12.75">
      <c r="A244" s="216"/>
    </row>
    <row r="245" ht="12.75">
      <c r="A245" s="216"/>
    </row>
    <row r="246" ht="12.75">
      <c r="A246" s="216"/>
    </row>
    <row r="247" ht="12.75">
      <c r="A247" s="216"/>
    </row>
    <row r="248" ht="12.75">
      <c r="A248" s="216"/>
    </row>
    <row r="249" ht="12.75">
      <c r="A249" s="216"/>
    </row>
    <row r="250" ht="12.75">
      <c r="A250" s="216"/>
    </row>
    <row r="251" ht="12.75">
      <c r="A251" s="216"/>
    </row>
    <row r="252" ht="12.75">
      <c r="A252" s="216"/>
    </row>
    <row r="253" ht="12.75">
      <c r="A253" s="216"/>
    </row>
    <row r="254" ht="12.75">
      <c r="A254" s="216"/>
    </row>
    <row r="255" ht="12.75">
      <c r="A255" s="216"/>
    </row>
    <row r="256" ht="12.75">
      <c r="A256" s="216"/>
    </row>
    <row r="257" ht="12.75">
      <c r="A257" s="216"/>
    </row>
    <row r="258" ht="12.75">
      <c r="A258" s="216"/>
    </row>
    <row r="259" ht="12.75">
      <c r="A259" s="216"/>
    </row>
    <row r="260" ht="12.75">
      <c r="A260" s="216"/>
    </row>
    <row r="261" ht="12.75">
      <c r="A261" s="216"/>
    </row>
    <row r="262" ht="12.75">
      <c r="A262" s="216"/>
    </row>
    <row r="263" ht="12.75">
      <c r="A263" s="216"/>
    </row>
    <row r="264" ht="12.75">
      <c r="A264" s="216"/>
    </row>
    <row r="265" ht="12.75">
      <c r="A265" s="216"/>
    </row>
    <row r="266" ht="12.75">
      <c r="A266" s="216"/>
    </row>
    <row r="267" ht="12.75">
      <c r="A267" s="216"/>
    </row>
    <row r="268" ht="12.75">
      <c r="A268" s="216"/>
    </row>
    <row r="269" ht="12.75">
      <c r="A269" s="216"/>
    </row>
    <row r="270" ht="12.75">
      <c r="A270" s="216"/>
    </row>
    <row r="271" ht="12.75">
      <c r="A271" s="216"/>
    </row>
    <row r="272" ht="12.75">
      <c r="A272" s="216"/>
    </row>
    <row r="273" ht="12.75">
      <c r="A273" s="216"/>
    </row>
    <row r="274" ht="12.75">
      <c r="A274" s="216"/>
    </row>
    <row r="275" ht="12.75">
      <c r="A275" s="216"/>
    </row>
    <row r="276" ht="12.75">
      <c r="A276" s="216"/>
    </row>
    <row r="277" ht="12.75">
      <c r="A277" s="216"/>
    </row>
    <row r="278" ht="12.75">
      <c r="A278" s="216"/>
    </row>
    <row r="279" ht="12.75">
      <c r="A279" s="216"/>
    </row>
    <row r="280" ht="12.75">
      <c r="A280" s="216"/>
    </row>
    <row r="281" ht="12.75">
      <c r="A281" s="216"/>
    </row>
    <row r="282" ht="12.75">
      <c r="A282" s="216"/>
    </row>
    <row r="283" ht="12.75">
      <c r="A283" s="216"/>
    </row>
    <row r="284" ht="12.75">
      <c r="A284" s="216"/>
    </row>
    <row r="285" ht="12.75">
      <c r="A285" s="216"/>
    </row>
    <row r="286" ht="12.75">
      <c r="A286" s="216"/>
    </row>
    <row r="287" ht="12.75">
      <c r="A287" s="216"/>
    </row>
    <row r="288" ht="12.75">
      <c r="A288" s="216"/>
    </row>
    <row r="289" ht="12.75">
      <c r="A289" s="216"/>
    </row>
    <row r="290" ht="12.75">
      <c r="A290" s="216"/>
    </row>
    <row r="291" ht="12.75">
      <c r="A291" s="216"/>
    </row>
    <row r="292" ht="12.75">
      <c r="A292" s="216"/>
    </row>
    <row r="293" ht="12.75">
      <c r="A293" s="216"/>
    </row>
    <row r="294" ht="12.75">
      <c r="A294" s="216"/>
    </row>
    <row r="295" ht="12.75">
      <c r="A295" s="216"/>
    </row>
    <row r="296" ht="12.75">
      <c r="A296" s="216"/>
    </row>
    <row r="297" ht="12.75">
      <c r="A297" s="216"/>
    </row>
    <row r="298" ht="12.75">
      <c r="A298" s="216"/>
    </row>
    <row r="299" ht="12.75">
      <c r="A299" s="216"/>
    </row>
    <row r="300" ht="12.75">
      <c r="A300" s="216"/>
    </row>
    <row r="301" ht="12.75">
      <c r="A301" s="216"/>
    </row>
    <row r="302" ht="12.75">
      <c r="A302" s="216"/>
    </row>
    <row r="303" ht="12.75">
      <c r="A303" s="216"/>
    </row>
    <row r="304" ht="12.75">
      <c r="A304" s="216"/>
    </row>
    <row r="305" ht="12.75">
      <c r="A305" s="216"/>
    </row>
    <row r="306" ht="12.75">
      <c r="A306" s="216"/>
    </row>
    <row r="307" ht="12.75">
      <c r="A307" s="216"/>
    </row>
    <row r="308" ht="12.75">
      <c r="A308" s="216"/>
    </row>
    <row r="309" ht="12.75">
      <c r="A309" s="216"/>
    </row>
    <row r="310" ht="12.75">
      <c r="A310" s="216"/>
    </row>
    <row r="311" ht="12.75">
      <c r="A311" s="216"/>
    </row>
    <row r="312" ht="12.75">
      <c r="A312" s="216"/>
    </row>
    <row r="313" ht="12.75">
      <c r="A313" s="216"/>
    </row>
    <row r="314" ht="12.75">
      <c r="A314" s="216"/>
    </row>
    <row r="315" ht="12.75">
      <c r="A315" s="216"/>
    </row>
    <row r="316" ht="12.75">
      <c r="A316" s="216"/>
    </row>
    <row r="317" ht="12.75">
      <c r="A317" s="216"/>
    </row>
    <row r="318" ht="12.75">
      <c r="A318" s="216"/>
    </row>
    <row r="319" ht="12.75">
      <c r="A319" s="216"/>
    </row>
    <row r="320" ht="12.75">
      <c r="A320" s="216"/>
    </row>
    <row r="321" ht="12.75">
      <c r="A321" s="216"/>
    </row>
    <row r="322" ht="12.75">
      <c r="A322" s="216"/>
    </row>
    <row r="323" ht="12.75">
      <c r="A323" s="216"/>
    </row>
    <row r="324" ht="12.75">
      <c r="A324" s="216"/>
    </row>
    <row r="325" ht="12.75">
      <c r="A325" s="216"/>
    </row>
    <row r="326" ht="12.75">
      <c r="A326" s="216"/>
    </row>
    <row r="327" ht="12.75">
      <c r="A327" s="216"/>
    </row>
    <row r="328" ht="12.75">
      <c r="A328" s="216"/>
    </row>
    <row r="329" ht="12.75">
      <c r="A329" s="216"/>
    </row>
    <row r="330" ht="12.75">
      <c r="A330" s="216"/>
    </row>
    <row r="331" ht="12.75">
      <c r="A331" s="216"/>
    </row>
    <row r="332" ht="12.75">
      <c r="A332" s="216"/>
    </row>
    <row r="333" ht="12.75">
      <c r="A333" s="216"/>
    </row>
    <row r="334" ht="12.75">
      <c r="A334" s="216"/>
    </row>
    <row r="335" ht="12.75">
      <c r="A335" s="216"/>
    </row>
    <row r="336" ht="12.75">
      <c r="A336" s="216"/>
    </row>
    <row r="337" ht="12.75">
      <c r="A337" s="216"/>
    </row>
    <row r="338" ht="12.75">
      <c r="A338" s="216"/>
    </row>
    <row r="339" ht="12.75">
      <c r="A339" s="216"/>
    </row>
    <row r="340" ht="12.75">
      <c r="A340" s="216"/>
    </row>
    <row r="341" ht="12.75">
      <c r="A341" s="216"/>
    </row>
    <row r="342" ht="12.75">
      <c r="A342" s="216"/>
    </row>
    <row r="343" ht="12.75">
      <c r="A343" s="216"/>
    </row>
    <row r="344" ht="12.75">
      <c r="A344" s="216"/>
    </row>
    <row r="345" ht="12.75">
      <c r="A345" s="216"/>
    </row>
    <row r="346" ht="12.75">
      <c r="A346" s="216"/>
    </row>
    <row r="347" ht="12.75">
      <c r="A347" s="216"/>
    </row>
    <row r="348" ht="12.75">
      <c r="A348" s="216"/>
    </row>
    <row r="349" ht="12.75">
      <c r="A349" s="216"/>
    </row>
    <row r="350" ht="12.75">
      <c r="A350" s="216"/>
    </row>
    <row r="351" ht="12.75">
      <c r="A351" s="216"/>
    </row>
    <row r="352" ht="12.75">
      <c r="A352" s="216"/>
    </row>
    <row r="353" ht="12.75">
      <c r="A353" s="216"/>
    </row>
    <row r="354" ht="12.75">
      <c r="A354" s="216"/>
    </row>
    <row r="355" ht="12.75">
      <c r="A355" s="216"/>
    </row>
    <row r="356" ht="12.75">
      <c r="A356" s="216"/>
    </row>
    <row r="357" ht="12.75">
      <c r="A357" s="216"/>
    </row>
    <row r="358" ht="12.75">
      <c r="A358" s="216"/>
    </row>
    <row r="359" ht="12.75">
      <c r="A359" s="216"/>
    </row>
    <row r="360" ht="12.75">
      <c r="A360" s="216"/>
    </row>
    <row r="361" ht="12.75">
      <c r="A361" s="216"/>
    </row>
    <row r="362" ht="12.75">
      <c r="A362" s="216"/>
    </row>
    <row r="363" ht="12.75">
      <c r="A363" s="216"/>
    </row>
    <row r="364" ht="12.75">
      <c r="A364" s="216"/>
    </row>
    <row r="365" ht="12.75">
      <c r="A365" s="216"/>
    </row>
    <row r="366" ht="12.75">
      <c r="A366" s="216"/>
    </row>
    <row r="367" ht="12.75">
      <c r="A367" s="216"/>
    </row>
    <row r="368" ht="12.75">
      <c r="A368" s="216"/>
    </row>
    <row r="369" ht="12.75">
      <c r="A369" s="216"/>
    </row>
    <row r="370" ht="12.75">
      <c r="A370" s="216"/>
    </row>
    <row r="371" ht="12.75">
      <c r="A371" s="216"/>
    </row>
    <row r="372" ht="12.75">
      <c r="A372" s="216"/>
    </row>
    <row r="373" ht="12.75">
      <c r="A373" s="216"/>
    </row>
    <row r="374" ht="12.75">
      <c r="A374" s="216"/>
    </row>
    <row r="375" ht="12.75">
      <c r="A375" s="216"/>
    </row>
    <row r="376" ht="12.75">
      <c r="A376" s="216"/>
    </row>
    <row r="377" ht="12.75">
      <c r="A377" s="216"/>
    </row>
    <row r="378" ht="12.75">
      <c r="A378" s="216"/>
    </row>
    <row r="379" ht="12.75">
      <c r="A379" s="216"/>
    </row>
    <row r="380" ht="12.75">
      <c r="A380" s="216"/>
    </row>
    <row r="381" ht="12.75">
      <c r="A381" s="216"/>
    </row>
    <row r="382" ht="12.75">
      <c r="A382" s="216"/>
    </row>
    <row r="383" ht="12.75">
      <c r="A383" s="216"/>
    </row>
    <row r="384" ht="12.75">
      <c r="A384" s="216"/>
    </row>
    <row r="385" ht="12.75">
      <c r="A385" s="216"/>
    </row>
    <row r="386" ht="12.75">
      <c r="A386" s="216"/>
    </row>
    <row r="387" ht="12.75">
      <c r="A387" s="216"/>
    </row>
    <row r="388" ht="12.75">
      <c r="A388" s="216"/>
    </row>
    <row r="389" ht="12.75">
      <c r="A389" s="216"/>
    </row>
    <row r="390" ht="12.75">
      <c r="A390" s="216"/>
    </row>
    <row r="391" ht="12.75">
      <c r="A391" s="216"/>
    </row>
    <row r="392" ht="12.75">
      <c r="A392" s="216"/>
    </row>
    <row r="393" ht="12.75">
      <c r="A393" s="216"/>
    </row>
    <row r="394" ht="12.75">
      <c r="A394" s="216"/>
    </row>
    <row r="395" ht="12.75">
      <c r="A395" s="216"/>
    </row>
    <row r="396" ht="12.75">
      <c r="A396" s="216"/>
    </row>
    <row r="397" ht="12.75">
      <c r="A397" s="216"/>
    </row>
    <row r="398" ht="12.75">
      <c r="A398" s="216"/>
    </row>
    <row r="399" ht="12.75">
      <c r="A399" s="216"/>
    </row>
    <row r="400" ht="12.75">
      <c r="A400" s="216"/>
    </row>
    <row r="401" ht="12.75">
      <c r="A401" s="216"/>
    </row>
    <row r="402" ht="12.75">
      <c r="A402" s="216"/>
    </row>
    <row r="403" ht="12.75">
      <c r="A403" s="216"/>
    </row>
    <row r="404" ht="12.75">
      <c r="A404" s="216"/>
    </row>
    <row r="405" ht="12.75">
      <c r="A405" s="216"/>
    </row>
    <row r="406" ht="12.75">
      <c r="A406" s="216"/>
    </row>
    <row r="407" ht="12.75">
      <c r="A407" s="216"/>
    </row>
    <row r="408" ht="12.75">
      <c r="A408" s="216"/>
    </row>
    <row r="409" ht="12.75">
      <c r="A409" s="216"/>
    </row>
    <row r="410" ht="12.75">
      <c r="A410" s="216"/>
    </row>
    <row r="411" ht="12.75">
      <c r="A411" s="216"/>
    </row>
    <row r="412" ht="12.75">
      <c r="A412" s="216"/>
    </row>
    <row r="413" ht="12.75">
      <c r="A413" s="216"/>
    </row>
    <row r="414" ht="12.75">
      <c r="A414" s="216"/>
    </row>
    <row r="415" ht="12.75">
      <c r="A415" s="216"/>
    </row>
    <row r="416" ht="12.75">
      <c r="A416" s="216"/>
    </row>
    <row r="417" ht="12.75">
      <c r="A417" s="216"/>
    </row>
    <row r="418" ht="12.75">
      <c r="A418" s="216"/>
    </row>
    <row r="419" ht="12.75">
      <c r="A419" s="216"/>
    </row>
    <row r="420" ht="12.75">
      <c r="A420" s="216"/>
    </row>
    <row r="421" ht="12.75">
      <c r="A421" s="216"/>
    </row>
    <row r="422" ht="12.75">
      <c r="A422" s="216"/>
    </row>
    <row r="423" ht="12.75">
      <c r="A423" s="216"/>
    </row>
    <row r="424" ht="12.75">
      <c r="A424" s="216"/>
    </row>
    <row r="425" ht="12.75">
      <c r="A425" s="216"/>
    </row>
    <row r="426" ht="12.75">
      <c r="A426" s="216"/>
    </row>
    <row r="427" ht="12.75">
      <c r="A427" s="216"/>
    </row>
    <row r="428" ht="12.75">
      <c r="A428" s="216"/>
    </row>
    <row r="429" ht="12.75">
      <c r="A429" s="216"/>
    </row>
    <row r="430" ht="12.75">
      <c r="A430" s="216"/>
    </row>
    <row r="431" ht="12.75">
      <c r="A431" s="216"/>
    </row>
    <row r="432" ht="12.75">
      <c r="A432" s="216"/>
    </row>
    <row r="433" ht="12.75">
      <c r="A433" s="216"/>
    </row>
    <row r="434" ht="12.75">
      <c r="A434" s="216"/>
    </row>
    <row r="435" ht="12.75">
      <c r="A435" s="216"/>
    </row>
    <row r="436" ht="12.75">
      <c r="A436" s="216"/>
    </row>
    <row r="437" ht="12.75">
      <c r="A437" s="216"/>
    </row>
    <row r="438" ht="12.75">
      <c r="A438" s="216"/>
    </row>
    <row r="439" ht="12.75">
      <c r="A439" s="216"/>
    </row>
    <row r="440" ht="12.75">
      <c r="A440" s="216"/>
    </row>
    <row r="441" ht="12.75">
      <c r="A441" s="216"/>
    </row>
    <row r="442" ht="12.75">
      <c r="A442" s="216"/>
    </row>
    <row r="443" ht="12.75">
      <c r="A443" s="216"/>
    </row>
    <row r="444" ht="12.75">
      <c r="A444" s="216"/>
    </row>
    <row r="445" ht="12.75">
      <c r="A445" s="216"/>
    </row>
    <row r="446" ht="12.75">
      <c r="A446" s="216"/>
    </row>
    <row r="447" ht="12.75">
      <c r="A447" s="216"/>
    </row>
    <row r="448" ht="12.75">
      <c r="A448" s="216"/>
    </row>
    <row r="449" ht="12.75">
      <c r="A449" s="216"/>
    </row>
    <row r="450" ht="12.75">
      <c r="A450" s="216"/>
    </row>
    <row r="451" ht="12.75">
      <c r="A451" s="216"/>
    </row>
    <row r="452" ht="12.75">
      <c r="A452" s="216"/>
    </row>
    <row r="453" ht="12.75">
      <c r="A453" s="216"/>
    </row>
    <row r="454" ht="12.75">
      <c r="A454" s="216"/>
    </row>
    <row r="455" ht="12.75">
      <c r="A455" s="216"/>
    </row>
    <row r="456" ht="12.75">
      <c r="A456" s="216"/>
    </row>
    <row r="457" ht="12.75">
      <c r="A457" s="216"/>
    </row>
    <row r="458" ht="12.75">
      <c r="A458" s="216"/>
    </row>
    <row r="459" ht="12.75">
      <c r="A459" s="216"/>
    </row>
    <row r="460" ht="12.75">
      <c r="A460" s="216"/>
    </row>
    <row r="461" ht="12.75">
      <c r="A461" s="216"/>
    </row>
    <row r="462" ht="12.75">
      <c r="A462" s="216"/>
    </row>
    <row r="463" ht="12.75">
      <c r="A463" s="216"/>
    </row>
    <row r="464" ht="12.75">
      <c r="A464" s="216"/>
    </row>
    <row r="465" ht="12.75">
      <c r="A465" s="216"/>
    </row>
    <row r="466" ht="12.75">
      <c r="A466" s="216"/>
    </row>
    <row r="467" ht="12.75">
      <c r="A467" s="216"/>
    </row>
    <row r="468" ht="12.75">
      <c r="A468" s="216"/>
    </row>
    <row r="469" ht="12.75">
      <c r="A469" s="216"/>
    </row>
    <row r="470" ht="12.75">
      <c r="A470" s="216"/>
    </row>
    <row r="471" ht="12.75">
      <c r="A471" s="216"/>
    </row>
    <row r="472" ht="12.75">
      <c r="A472" s="216"/>
    </row>
    <row r="473" ht="12.75">
      <c r="A473" s="216"/>
    </row>
    <row r="474" ht="12.75">
      <c r="A474" s="216"/>
    </row>
    <row r="475" ht="12.75">
      <c r="A475" s="216"/>
    </row>
    <row r="476" ht="12.75">
      <c r="A476" s="216"/>
    </row>
    <row r="477" ht="12.75">
      <c r="A477" s="216"/>
    </row>
    <row r="478" ht="12.75">
      <c r="A478" s="216"/>
    </row>
    <row r="479" ht="12.75">
      <c r="A479" s="216"/>
    </row>
    <row r="480" ht="12.75">
      <c r="A480" s="216"/>
    </row>
    <row r="481" ht="12.75">
      <c r="A481" s="216"/>
    </row>
    <row r="482" ht="12.75">
      <c r="A482" s="216"/>
    </row>
    <row r="483" ht="12.75">
      <c r="A483" s="216"/>
    </row>
    <row r="484" ht="12.75">
      <c r="A484" s="216"/>
    </row>
    <row r="485" ht="12.75">
      <c r="A485" s="216"/>
    </row>
    <row r="486" ht="12.75">
      <c r="A486" s="216"/>
    </row>
    <row r="487" ht="12.75">
      <c r="A487" s="216"/>
    </row>
    <row r="488" ht="12.75">
      <c r="A488" s="216"/>
    </row>
    <row r="489" ht="12.75">
      <c r="A489" s="216"/>
    </row>
    <row r="490" ht="12.75">
      <c r="A490" s="216"/>
    </row>
    <row r="491" ht="12.75">
      <c r="A491" s="216"/>
    </row>
    <row r="492" ht="12.75">
      <c r="A492" s="216"/>
    </row>
    <row r="493" ht="12.75">
      <c r="A493" s="216"/>
    </row>
    <row r="494" ht="12.75">
      <c r="A494" s="216"/>
    </row>
    <row r="495" ht="12.75">
      <c r="A495" s="216"/>
    </row>
    <row r="496" ht="12.75">
      <c r="A496" s="216"/>
    </row>
    <row r="497" ht="12.75">
      <c r="A497" s="216"/>
    </row>
    <row r="498" ht="12.75">
      <c r="A498" s="216"/>
    </row>
    <row r="499" ht="12.75">
      <c r="A499" s="216"/>
    </row>
    <row r="500" ht="12.75">
      <c r="A500" s="216"/>
    </row>
    <row r="501" ht="12.75">
      <c r="A501" s="216"/>
    </row>
    <row r="502" ht="12.75">
      <c r="A502" s="216"/>
    </row>
    <row r="503" ht="12.75">
      <c r="A503" s="216"/>
    </row>
    <row r="504" ht="12.75">
      <c r="A504" s="216"/>
    </row>
    <row r="505" ht="12.75">
      <c r="A505" s="216"/>
    </row>
    <row r="506" ht="12.75">
      <c r="A506" s="216"/>
    </row>
    <row r="507" ht="12.75">
      <c r="A507" s="216"/>
    </row>
    <row r="508" ht="12.75">
      <c r="A508" s="216"/>
    </row>
    <row r="509" ht="12.75">
      <c r="A509" s="216"/>
    </row>
    <row r="510" ht="12.75">
      <c r="A510" s="216"/>
    </row>
    <row r="511" ht="12.75">
      <c r="A511" s="216"/>
    </row>
    <row r="512" ht="12.75">
      <c r="A512" s="216"/>
    </row>
    <row r="513" ht="12.75">
      <c r="A513" s="216"/>
    </row>
    <row r="514" ht="12.75">
      <c r="A514" s="216"/>
    </row>
    <row r="515" ht="12.75">
      <c r="A515" s="216"/>
    </row>
    <row r="516" ht="12.75">
      <c r="A516" s="216"/>
    </row>
    <row r="517" ht="12.75">
      <c r="A517" s="216"/>
    </row>
    <row r="518" ht="12.75">
      <c r="A518" s="216"/>
    </row>
    <row r="519" ht="12.75">
      <c r="A519" s="216"/>
    </row>
    <row r="520" ht="12.75">
      <c r="A520" s="216"/>
    </row>
    <row r="521" ht="12.75">
      <c r="A521" s="216"/>
    </row>
    <row r="522" ht="12.75">
      <c r="A522" s="216"/>
    </row>
    <row r="523" ht="12.75">
      <c r="A523" s="216"/>
    </row>
    <row r="524" ht="12.75">
      <c r="A524" s="216"/>
    </row>
    <row r="525" ht="12.75">
      <c r="A525" s="216"/>
    </row>
    <row r="526" ht="12.75">
      <c r="A526" s="216"/>
    </row>
    <row r="527" ht="12.75">
      <c r="A527" s="216"/>
    </row>
    <row r="528" ht="12.75">
      <c r="A528" s="216"/>
    </row>
    <row r="529" ht="12.75">
      <c r="A529" s="216"/>
    </row>
    <row r="530" ht="12.75">
      <c r="A530" s="216"/>
    </row>
    <row r="531" ht="12.75">
      <c r="A531" s="216"/>
    </row>
    <row r="532" ht="12.75">
      <c r="A532" s="216"/>
    </row>
    <row r="533" ht="12.75">
      <c r="A533" s="216"/>
    </row>
    <row r="534" ht="12.75">
      <c r="A534" s="216"/>
    </row>
    <row r="535" ht="12.75">
      <c r="A535" s="216"/>
    </row>
    <row r="536" ht="12.75">
      <c r="A536" s="216"/>
    </row>
    <row r="537" ht="12.75">
      <c r="A537" s="216"/>
    </row>
    <row r="538" ht="12.75">
      <c r="A538" s="216"/>
    </row>
    <row r="539" ht="12.75">
      <c r="A539" s="216"/>
    </row>
    <row r="540" ht="12.75">
      <c r="A540" s="216"/>
    </row>
    <row r="541" ht="12.75">
      <c r="A541" s="216"/>
    </row>
    <row r="542" ht="12.75">
      <c r="A542" s="216"/>
    </row>
    <row r="543" ht="12.75">
      <c r="A543" s="216"/>
    </row>
    <row r="544" ht="12.75">
      <c r="A544" s="216"/>
    </row>
    <row r="545" ht="12.75">
      <c r="A545" s="216"/>
    </row>
    <row r="546" ht="12.75">
      <c r="A546" s="216"/>
    </row>
    <row r="547" ht="12.75">
      <c r="A547" s="216"/>
    </row>
    <row r="548" ht="12.75">
      <c r="A548" s="216"/>
    </row>
    <row r="549" ht="12.75">
      <c r="A549" s="216"/>
    </row>
    <row r="550" ht="12.75">
      <c r="A550" s="216"/>
    </row>
    <row r="551" ht="12.75">
      <c r="A551" s="216"/>
    </row>
    <row r="552" ht="12.75">
      <c r="A552" s="216"/>
    </row>
    <row r="553" ht="12.75">
      <c r="A553" s="216"/>
    </row>
    <row r="554" ht="12.75">
      <c r="A554" s="216"/>
    </row>
    <row r="555" ht="12.75">
      <c r="A555" s="216"/>
    </row>
    <row r="556" ht="12.75">
      <c r="A556" s="216"/>
    </row>
    <row r="557" ht="12.75">
      <c r="A557" s="216"/>
    </row>
    <row r="558" ht="12.75">
      <c r="A558" s="216"/>
    </row>
    <row r="559" ht="12.75">
      <c r="A559" s="216"/>
    </row>
    <row r="560" ht="12.75">
      <c r="A560" s="216"/>
    </row>
    <row r="561" ht="12.75">
      <c r="A561" s="216"/>
    </row>
    <row r="562" ht="12.75">
      <c r="A562" s="216"/>
    </row>
    <row r="563" ht="12.75">
      <c r="A563" s="216"/>
    </row>
    <row r="564" ht="12.75">
      <c r="A564" s="216"/>
    </row>
    <row r="565" ht="12.75">
      <c r="A565" s="216"/>
    </row>
    <row r="566" ht="12.75">
      <c r="A566" s="216"/>
    </row>
    <row r="567" ht="12.75">
      <c r="A567" s="216"/>
    </row>
    <row r="568" ht="12.75">
      <c r="A568" s="216"/>
    </row>
    <row r="569" ht="12.75">
      <c r="A569" s="216"/>
    </row>
    <row r="570" ht="12.75">
      <c r="A570" s="216"/>
    </row>
    <row r="571" ht="12.75">
      <c r="A571" s="216"/>
    </row>
    <row r="572" ht="12.75">
      <c r="A572" s="216"/>
    </row>
    <row r="573" ht="12.75">
      <c r="A573" s="216"/>
    </row>
    <row r="574" ht="12.75">
      <c r="A574" s="216"/>
    </row>
    <row r="575" ht="12.75">
      <c r="A575" s="216"/>
    </row>
    <row r="576" ht="12.75">
      <c r="A576" s="216"/>
    </row>
    <row r="577" ht="12.75">
      <c r="A577" s="216"/>
    </row>
    <row r="578" ht="12.75">
      <c r="A578" s="216"/>
    </row>
    <row r="579" ht="12.75">
      <c r="A579" s="216"/>
    </row>
    <row r="580" ht="12.75">
      <c r="A580" s="216"/>
    </row>
    <row r="581" ht="12.75">
      <c r="A581" s="216"/>
    </row>
    <row r="582" ht="12.75">
      <c r="A582" s="216"/>
    </row>
    <row r="583" ht="12.75">
      <c r="A583" s="216"/>
    </row>
    <row r="584" ht="12.75">
      <c r="A584" s="216"/>
    </row>
    <row r="585" ht="12.75">
      <c r="A585" s="216"/>
    </row>
    <row r="586" ht="12.75">
      <c r="A586" s="216"/>
    </row>
    <row r="587" ht="12.75">
      <c r="A587" s="216"/>
    </row>
    <row r="588" ht="12.75">
      <c r="A588" s="216"/>
    </row>
    <row r="589" ht="12.75">
      <c r="A589" s="216"/>
    </row>
    <row r="590" ht="12.75">
      <c r="A590" s="216"/>
    </row>
    <row r="591" ht="12.75">
      <c r="A591" s="216"/>
    </row>
    <row r="592" ht="12.75">
      <c r="A592" s="216"/>
    </row>
    <row r="593" ht="12.75">
      <c r="A593" s="216"/>
    </row>
    <row r="594" ht="12.75">
      <c r="A594" s="216"/>
    </row>
    <row r="595" ht="12.75">
      <c r="A595" s="216"/>
    </row>
    <row r="596" ht="12.75">
      <c r="A596" s="216"/>
    </row>
    <row r="597" ht="12.75">
      <c r="A597" s="216"/>
    </row>
    <row r="598" ht="12.75">
      <c r="A598" s="216"/>
    </row>
    <row r="599" ht="12.75">
      <c r="A599" s="216"/>
    </row>
    <row r="600" ht="12.75">
      <c r="A600" s="216"/>
    </row>
    <row r="601" ht="12.75">
      <c r="A601" s="216"/>
    </row>
    <row r="602" ht="12.75">
      <c r="A602" s="216"/>
    </row>
    <row r="603" ht="12.75">
      <c r="A603" s="216"/>
    </row>
    <row r="604" ht="12.75">
      <c r="A604" s="216"/>
    </row>
    <row r="605" ht="12.75">
      <c r="A605" s="216"/>
    </row>
    <row r="606" ht="12.75">
      <c r="A606" s="216"/>
    </row>
    <row r="607" ht="12.75">
      <c r="A607" s="216"/>
    </row>
    <row r="608" ht="12.75">
      <c r="A608" s="216"/>
    </row>
    <row r="609" ht="12.75">
      <c r="A609" s="216"/>
    </row>
    <row r="610" ht="12.75">
      <c r="A610" s="216"/>
    </row>
    <row r="611" ht="12.75">
      <c r="A611" s="216"/>
    </row>
    <row r="612" ht="12.75">
      <c r="A612" s="216"/>
    </row>
    <row r="613" ht="12.75">
      <c r="A613" s="216"/>
    </row>
    <row r="614" ht="12.75">
      <c r="A614" s="216"/>
    </row>
    <row r="615" ht="12.75">
      <c r="A615" s="216"/>
    </row>
    <row r="616" ht="12.75">
      <c r="A616" s="216"/>
    </row>
    <row r="617" ht="12.75">
      <c r="A617" s="216"/>
    </row>
    <row r="618" ht="12.75">
      <c r="A618" s="216"/>
    </row>
    <row r="619" ht="12.75">
      <c r="A619" s="216"/>
    </row>
    <row r="620" ht="12.75">
      <c r="A620" s="216"/>
    </row>
    <row r="621" ht="12.75">
      <c r="A621" s="216"/>
    </row>
    <row r="622" ht="12.75">
      <c r="A622" s="216"/>
    </row>
    <row r="623" ht="12.75">
      <c r="A623" s="216"/>
    </row>
    <row r="624" ht="12.75">
      <c r="A624" s="216"/>
    </row>
    <row r="625" ht="12.75">
      <c r="A625" s="216"/>
    </row>
    <row r="626" ht="12.75">
      <c r="A626" s="216"/>
    </row>
    <row r="627" ht="12.75">
      <c r="A627" s="216"/>
    </row>
    <row r="628" ht="12.75">
      <c r="A628" s="216"/>
    </row>
    <row r="629" ht="12.75">
      <c r="A629" s="216"/>
    </row>
    <row r="630" ht="12.75">
      <c r="A630" s="216"/>
    </row>
    <row r="631" ht="12.75">
      <c r="A631" s="216"/>
    </row>
    <row r="632" ht="12.75">
      <c r="A632" s="216"/>
    </row>
    <row r="633" ht="12.75">
      <c r="A633" s="216"/>
    </row>
    <row r="634" ht="12.75">
      <c r="A634" s="216"/>
    </row>
    <row r="635" ht="12.75">
      <c r="A635" s="216"/>
    </row>
    <row r="636" ht="12.75">
      <c r="A636" s="216"/>
    </row>
    <row r="637" ht="12.75">
      <c r="A637" s="216"/>
    </row>
    <row r="638" ht="12.75">
      <c r="A638" s="216"/>
    </row>
    <row r="639" ht="12.75">
      <c r="A639" s="216"/>
    </row>
    <row r="640" ht="12.75">
      <c r="A640" s="216"/>
    </row>
    <row r="641" ht="12.75">
      <c r="A641" s="216"/>
    </row>
    <row r="642" ht="12.75">
      <c r="A642" s="216"/>
    </row>
    <row r="643" ht="12.75">
      <c r="A643" s="216"/>
    </row>
    <row r="644" ht="12.75">
      <c r="A644" s="216"/>
    </row>
    <row r="645" ht="12.75">
      <c r="A645" s="216"/>
    </row>
    <row r="646" ht="12.75">
      <c r="A646" s="216"/>
    </row>
    <row r="647" ht="12.75">
      <c r="A647" s="216"/>
    </row>
    <row r="648" ht="12.75">
      <c r="A648" s="216"/>
    </row>
    <row r="649" ht="12.75">
      <c r="A649" s="216"/>
    </row>
    <row r="650" ht="12.75">
      <c r="A650" s="216"/>
    </row>
    <row r="651" ht="12.75">
      <c r="A651" s="216"/>
    </row>
    <row r="652" ht="12.75">
      <c r="A652" s="216"/>
    </row>
    <row r="653" ht="12.75">
      <c r="A653" s="216"/>
    </row>
    <row r="654" ht="12.75">
      <c r="A654" s="216"/>
    </row>
    <row r="655" ht="12.75">
      <c r="A655" s="216"/>
    </row>
    <row r="656" ht="12.75">
      <c r="A656" s="216"/>
    </row>
    <row r="657" ht="12.75">
      <c r="A657" s="216"/>
    </row>
    <row r="658" ht="12.75">
      <c r="A658" s="216"/>
    </row>
    <row r="659" ht="12.75">
      <c r="A659" s="216"/>
    </row>
    <row r="660" ht="12.75">
      <c r="A660" s="216"/>
    </row>
    <row r="661" ht="12.75">
      <c r="A661" s="216"/>
    </row>
    <row r="662" ht="12.75">
      <c r="A662" s="216"/>
    </row>
    <row r="663" ht="12.75">
      <c r="A663" s="216"/>
    </row>
    <row r="664" ht="12.75">
      <c r="A664" s="216"/>
    </row>
    <row r="665" ht="12.75">
      <c r="A665" s="216"/>
    </row>
    <row r="666" ht="12.75">
      <c r="A666" s="216"/>
    </row>
    <row r="667" ht="12.75">
      <c r="A667" s="216"/>
    </row>
    <row r="668" ht="12.75">
      <c r="A668" s="216"/>
    </row>
    <row r="669" ht="12.75">
      <c r="A669" s="216"/>
    </row>
    <row r="670" ht="12.75">
      <c r="A670" s="216"/>
    </row>
    <row r="671" ht="12.75">
      <c r="A671" s="216"/>
    </row>
    <row r="672" ht="12.75">
      <c r="A672" s="216"/>
    </row>
    <row r="673" ht="12.75">
      <c r="A673" s="216"/>
    </row>
    <row r="674" ht="12.75">
      <c r="A674" s="216"/>
    </row>
    <row r="675" ht="12.75">
      <c r="A675" s="216"/>
    </row>
    <row r="676" ht="12.75">
      <c r="A676" s="216"/>
    </row>
    <row r="677" ht="12.75">
      <c r="A677" s="216"/>
    </row>
    <row r="678" ht="12.75">
      <c r="A678" s="216"/>
    </row>
    <row r="679" ht="12.75">
      <c r="A679" s="216"/>
    </row>
    <row r="680" ht="12.75">
      <c r="A680" s="216"/>
    </row>
    <row r="681" ht="12.75">
      <c r="A681" s="216"/>
    </row>
    <row r="682" ht="12.75">
      <c r="A682" s="216"/>
    </row>
    <row r="683" ht="12.75">
      <c r="A683" s="216"/>
    </row>
    <row r="684" ht="12.75">
      <c r="A684" s="216"/>
    </row>
    <row r="685" ht="12.75">
      <c r="A685" s="216"/>
    </row>
    <row r="686" ht="12.75">
      <c r="A686" s="216"/>
    </row>
    <row r="687" ht="12.75">
      <c r="A687" s="216"/>
    </row>
    <row r="688" ht="12.75">
      <c r="A688" s="216"/>
    </row>
    <row r="689" ht="12.75">
      <c r="A689" s="216"/>
    </row>
    <row r="690" ht="12.75">
      <c r="A690" s="216"/>
    </row>
    <row r="691" ht="12.75">
      <c r="A691" s="216"/>
    </row>
    <row r="692" ht="12.75">
      <c r="A692" s="216"/>
    </row>
    <row r="693" ht="12.75">
      <c r="A693" s="216"/>
    </row>
    <row r="694" ht="12.75">
      <c r="A694" s="216"/>
    </row>
    <row r="695" ht="12.75">
      <c r="A695" s="216"/>
    </row>
    <row r="696" ht="12.75">
      <c r="A696" s="216"/>
    </row>
    <row r="697" ht="12.75">
      <c r="A697" s="216"/>
    </row>
    <row r="698" ht="12.75">
      <c r="A698" s="216"/>
    </row>
    <row r="699" ht="12.75">
      <c r="A699" s="216"/>
    </row>
    <row r="700" ht="12.75">
      <c r="A700" s="216"/>
    </row>
    <row r="701" ht="12.75">
      <c r="A701" s="216"/>
    </row>
    <row r="702" ht="12.75">
      <c r="A702" s="216"/>
    </row>
    <row r="703" ht="12.75">
      <c r="A703" s="216"/>
    </row>
    <row r="704" ht="12.75">
      <c r="A704" s="216"/>
    </row>
    <row r="705" ht="12.75">
      <c r="A705" s="216"/>
    </row>
    <row r="706" ht="12.75">
      <c r="A706" s="216"/>
    </row>
    <row r="707" ht="12.75">
      <c r="A707" s="216"/>
    </row>
    <row r="708" ht="12.75">
      <c r="A708" s="216"/>
    </row>
    <row r="709" ht="12.75">
      <c r="A709" s="216"/>
    </row>
    <row r="710" ht="12.75">
      <c r="A710" s="216"/>
    </row>
    <row r="711" ht="12.75">
      <c r="A711" s="216"/>
    </row>
    <row r="712" ht="12.75">
      <c r="A712" s="216"/>
    </row>
    <row r="713" ht="12.75">
      <c r="A713" s="216"/>
    </row>
    <row r="714" ht="12.75">
      <c r="A714" s="216"/>
    </row>
    <row r="715" ht="12.75">
      <c r="A715" s="216"/>
    </row>
    <row r="716" ht="12.75">
      <c r="A716" s="216"/>
    </row>
    <row r="717" ht="12.75">
      <c r="A717" s="216"/>
    </row>
    <row r="718" ht="12.75">
      <c r="A718" s="216"/>
    </row>
    <row r="719" ht="12.75">
      <c r="A719" s="216"/>
    </row>
    <row r="720" ht="12.75">
      <c r="A720" s="216"/>
    </row>
    <row r="721" ht="12.75">
      <c r="A721" s="216"/>
    </row>
    <row r="722" ht="12.75">
      <c r="A722" s="216"/>
    </row>
    <row r="723" ht="12.75">
      <c r="A723" s="216"/>
    </row>
    <row r="724" ht="12.75">
      <c r="A724" s="216"/>
    </row>
    <row r="725" ht="12.75">
      <c r="A725" s="216"/>
    </row>
    <row r="726" ht="12.75">
      <c r="A726" s="216"/>
    </row>
    <row r="727" ht="12.75">
      <c r="A727" s="216"/>
    </row>
    <row r="728" ht="12.75">
      <c r="A728" s="216"/>
    </row>
    <row r="729" ht="12.75">
      <c r="A729" s="216"/>
    </row>
    <row r="730" ht="12.75">
      <c r="A730" s="216"/>
    </row>
    <row r="731" ht="12.75">
      <c r="A731" s="216"/>
    </row>
    <row r="732" ht="12.75">
      <c r="A732" s="216"/>
    </row>
    <row r="733" ht="12.75">
      <c r="A733" s="216"/>
    </row>
    <row r="734" ht="12.75">
      <c r="A734" s="216"/>
    </row>
    <row r="735" ht="12.75">
      <c r="A735" s="216"/>
    </row>
    <row r="736" ht="12.75">
      <c r="A736" s="216"/>
    </row>
    <row r="737" ht="12.75">
      <c r="A737" s="216"/>
    </row>
    <row r="738" ht="12.75">
      <c r="A738" s="216"/>
    </row>
    <row r="739" ht="12.75">
      <c r="A739" s="216"/>
    </row>
    <row r="740" ht="12.75">
      <c r="A740" s="216"/>
    </row>
    <row r="741" ht="12.75">
      <c r="A741" s="216"/>
    </row>
    <row r="742" ht="12.75">
      <c r="A742" s="216"/>
    </row>
    <row r="743" ht="12.75">
      <c r="A743" s="216"/>
    </row>
    <row r="744" ht="12.75">
      <c r="A744" s="216"/>
    </row>
    <row r="745" ht="12.75">
      <c r="A745" s="216"/>
    </row>
    <row r="746" ht="12.75">
      <c r="A746" s="216"/>
    </row>
    <row r="747" ht="12.75">
      <c r="A747" s="216"/>
    </row>
    <row r="748" ht="12.75">
      <c r="A748" s="216"/>
    </row>
    <row r="749" ht="12.75">
      <c r="A749" s="216"/>
    </row>
    <row r="750" ht="12.75">
      <c r="A750" s="216"/>
    </row>
    <row r="751" ht="12.75">
      <c r="A751" s="216"/>
    </row>
    <row r="752" ht="12.75">
      <c r="A752" s="216"/>
    </row>
    <row r="753" ht="12.75">
      <c r="A753" s="216"/>
    </row>
    <row r="754" ht="12.75">
      <c r="A754" s="216"/>
    </row>
    <row r="755" ht="12.75">
      <c r="A755" s="216"/>
    </row>
    <row r="756" ht="12.75">
      <c r="A756" s="216"/>
    </row>
    <row r="757" ht="12.75">
      <c r="A757" s="216"/>
    </row>
    <row r="758" ht="12.75">
      <c r="A758" s="216"/>
    </row>
    <row r="759" ht="12.75">
      <c r="A759" s="216"/>
    </row>
    <row r="760" ht="12.75">
      <c r="A760" s="216"/>
    </row>
    <row r="761" ht="12.75">
      <c r="A761" s="216"/>
    </row>
    <row r="762" ht="12.75">
      <c r="A762" s="216"/>
    </row>
    <row r="763" ht="12.75">
      <c r="A763" s="216"/>
    </row>
    <row r="764" ht="12.75">
      <c r="A764" s="216"/>
    </row>
    <row r="765" ht="12.75">
      <c r="A765" s="216"/>
    </row>
    <row r="766" ht="12.75">
      <c r="A766" s="216"/>
    </row>
    <row r="767" ht="12.75">
      <c r="A767" s="216"/>
    </row>
    <row r="768" ht="12.75">
      <c r="A768" s="216"/>
    </row>
    <row r="769" ht="12.75">
      <c r="A769" s="216"/>
    </row>
    <row r="770" ht="12.75">
      <c r="A770" s="216"/>
    </row>
    <row r="771" ht="12.75">
      <c r="A771" s="216"/>
    </row>
    <row r="772" ht="12.75">
      <c r="A772" s="216"/>
    </row>
    <row r="773" ht="12.75">
      <c r="A773" s="216"/>
    </row>
    <row r="774" ht="12.75">
      <c r="A774" s="216"/>
    </row>
    <row r="775" ht="12.75">
      <c r="A775" s="216"/>
    </row>
    <row r="776" ht="12.75">
      <c r="A776" s="216"/>
    </row>
    <row r="777" ht="12.75">
      <c r="A777" s="216"/>
    </row>
    <row r="778" ht="12.75">
      <c r="A778" s="216"/>
    </row>
    <row r="779" ht="12.75">
      <c r="A779" s="216"/>
    </row>
    <row r="780" ht="12.75">
      <c r="A780" s="216"/>
    </row>
    <row r="781" ht="12.75">
      <c r="A781" s="216"/>
    </row>
    <row r="782" ht="12.75">
      <c r="A782" s="216"/>
    </row>
    <row r="783" ht="12.75">
      <c r="A783" s="216"/>
    </row>
    <row r="784" ht="12.75">
      <c r="A784" s="216"/>
    </row>
    <row r="785" ht="12.75">
      <c r="A785" s="216"/>
    </row>
    <row r="786" ht="12.75">
      <c r="A786" s="216"/>
    </row>
    <row r="787" ht="12.75">
      <c r="A787" s="216"/>
    </row>
    <row r="788" ht="12.75">
      <c r="A788" s="216"/>
    </row>
    <row r="789" ht="12.75">
      <c r="A789" s="216"/>
    </row>
    <row r="790" ht="12.75">
      <c r="A790" s="216"/>
    </row>
    <row r="791" ht="12.75">
      <c r="A791" s="216"/>
    </row>
    <row r="792" ht="12.75">
      <c r="A792" s="216"/>
    </row>
    <row r="793" ht="12.75">
      <c r="A793" s="216"/>
    </row>
    <row r="794" ht="12.75">
      <c r="A794" s="216"/>
    </row>
    <row r="795" ht="12.75">
      <c r="A795" s="216"/>
    </row>
    <row r="796" ht="12.75">
      <c r="A796" s="216"/>
    </row>
    <row r="797" ht="12.75">
      <c r="A797" s="216"/>
    </row>
    <row r="798" ht="12.75">
      <c r="A798" s="216"/>
    </row>
    <row r="799" ht="12.75">
      <c r="A799" s="216"/>
    </row>
    <row r="800" ht="12.75">
      <c r="A800" s="216"/>
    </row>
    <row r="801" ht="12.75">
      <c r="A801" s="216"/>
    </row>
    <row r="802" ht="12.75">
      <c r="A802" s="216"/>
    </row>
    <row r="803" ht="12.75">
      <c r="A803" s="216"/>
    </row>
    <row r="804" ht="12.75">
      <c r="A804" s="216"/>
    </row>
    <row r="805" ht="12.75">
      <c r="A805" s="216"/>
    </row>
    <row r="806" ht="12.75">
      <c r="A806" s="216"/>
    </row>
    <row r="807" ht="12.75">
      <c r="A807" s="216"/>
    </row>
    <row r="808" ht="12.75">
      <c r="A808" s="216"/>
    </row>
    <row r="809" ht="12.75">
      <c r="A809" s="216"/>
    </row>
    <row r="810" ht="12.75">
      <c r="A810" s="216"/>
    </row>
    <row r="811" ht="12.75">
      <c r="A811" s="216"/>
    </row>
    <row r="812" ht="12.75">
      <c r="A812" s="216"/>
    </row>
    <row r="813" ht="12.75">
      <c r="A813" s="216"/>
    </row>
    <row r="814" ht="12.75">
      <c r="A814" s="216"/>
    </row>
    <row r="815" ht="12.75">
      <c r="A815" s="216"/>
    </row>
    <row r="816" ht="12.75">
      <c r="A816" s="216"/>
    </row>
    <row r="817" ht="12.75">
      <c r="A817" s="216"/>
    </row>
    <row r="818" ht="12.75">
      <c r="A818" s="216"/>
    </row>
    <row r="819" ht="12.75">
      <c r="A819" s="216"/>
    </row>
    <row r="820" ht="12.75">
      <c r="A820" s="216"/>
    </row>
    <row r="821" ht="12.75">
      <c r="A821" s="216"/>
    </row>
    <row r="822" ht="12.75">
      <c r="A822" s="216"/>
    </row>
    <row r="823" ht="12.75">
      <c r="A823" s="216"/>
    </row>
    <row r="824" ht="12.75">
      <c r="A824" s="216"/>
    </row>
    <row r="825" ht="12.75">
      <c r="A825" s="216"/>
    </row>
    <row r="826" ht="12.75">
      <c r="A826" s="216"/>
    </row>
    <row r="827" ht="12.75">
      <c r="A827" s="216"/>
    </row>
    <row r="828" ht="12.75">
      <c r="A828" s="216"/>
    </row>
    <row r="829" ht="12.75">
      <c r="A829" s="216"/>
    </row>
    <row r="830" ht="12.75">
      <c r="A830" s="216"/>
    </row>
    <row r="831" ht="12.75">
      <c r="A831" s="216"/>
    </row>
    <row r="832" ht="12.75">
      <c r="A832" s="216"/>
    </row>
    <row r="833" ht="12.75">
      <c r="A833" s="216"/>
    </row>
    <row r="834" ht="12.75">
      <c r="A834" s="216"/>
    </row>
    <row r="835" ht="12.75">
      <c r="A835" s="216"/>
    </row>
    <row r="836" ht="12.75">
      <c r="A836" s="216"/>
    </row>
    <row r="837" ht="12.75">
      <c r="A837" s="216"/>
    </row>
    <row r="838" ht="12.75">
      <c r="A838" s="216"/>
    </row>
    <row r="839" ht="12.75">
      <c r="A839" s="216"/>
    </row>
    <row r="840" ht="12.75">
      <c r="A840" s="216"/>
    </row>
    <row r="841" ht="12.75">
      <c r="A841" s="216"/>
    </row>
    <row r="842" ht="12.75">
      <c r="A842" s="216"/>
    </row>
    <row r="843" ht="12.75">
      <c r="A843" s="216"/>
    </row>
    <row r="844" ht="12.75">
      <c r="A844" s="216"/>
    </row>
    <row r="845" ht="12.75">
      <c r="A845" s="216"/>
    </row>
    <row r="846" ht="12.75">
      <c r="A846" s="216"/>
    </row>
    <row r="847" ht="12.75">
      <c r="A847" s="216"/>
    </row>
    <row r="848" ht="12.75">
      <c r="A848" s="216"/>
    </row>
    <row r="849" ht="12.75">
      <c r="A849" s="216"/>
    </row>
    <row r="850" ht="12.75">
      <c r="A850" s="216"/>
    </row>
    <row r="851" ht="12.75">
      <c r="A851" s="216"/>
    </row>
    <row r="852" ht="12.75">
      <c r="A852" s="216"/>
    </row>
    <row r="853" ht="12.75">
      <c r="A853" s="216"/>
    </row>
    <row r="854" ht="12.75">
      <c r="A854" s="216"/>
    </row>
    <row r="855" ht="12.75">
      <c r="A855" s="216"/>
    </row>
    <row r="856" ht="12.75">
      <c r="A856" s="216"/>
    </row>
    <row r="857" ht="12.75">
      <c r="A857" s="216"/>
    </row>
    <row r="858" ht="12.75">
      <c r="A858" s="216"/>
    </row>
    <row r="859" ht="12.75">
      <c r="A859" s="216"/>
    </row>
    <row r="860" ht="12.75">
      <c r="A860" s="216"/>
    </row>
    <row r="861" ht="12.75">
      <c r="A861" s="216"/>
    </row>
    <row r="862" ht="12.75">
      <c r="A862" s="216"/>
    </row>
    <row r="863" ht="12.75">
      <c r="A863" s="216"/>
    </row>
    <row r="864" ht="12.75">
      <c r="A864" s="216"/>
    </row>
    <row r="865" ht="12.75">
      <c r="A865" s="216"/>
    </row>
    <row r="866" ht="12.75">
      <c r="A866" s="216"/>
    </row>
    <row r="867" ht="12.75">
      <c r="A867" s="216"/>
    </row>
    <row r="868" ht="12.75">
      <c r="A868" s="216"/>
    </row>
    <row r="869" ht="12.75">
      <c r="A869" s="216"/>
    </row>
    <row r="870" ht="12.75">
      <c r="A870" s="216"/>
    </row>
    <row r="871" ht="12.75">
      <c r="A871" s="216"/>
    </row>
    <row r="872" ht="12.75">
      <c r="A872" s="216"/>
    </row>
    <row r="873" ht="12.75">
      <c r="A873" s="216"/>
    </row>
    <row r="874" ht="12.75">
      <c r="A874" s="216"/>
    </row>
    <row r="875" ht="12.75">
      <c r="A875" s="216"/>
    </row>
    <row r="876" ht="12.75">
      <c r="A876" s="216"/>
    </row>
    <row r="877" ht="12.75">
      <c r="A877" s="216"/>
    </row>
    <row r="878" ht="12.75">
      <c r="A878" s="216"/>
    </row>
    <row r="879" ht="12.75">
      <c r="A879" s="216"/>
    </row>
    <row r="880" ht="12.75">
      <c r="A880" s="216"/>
    </row>
    <row r="881" ht="12.75">
      <c r="A881" s="216"/>
    </row>
    <row r="882" ht="12.75">
      <c r="A882" s="216"/>
    </row>
    <row r="883" ht="12.75">
      <c r="A883" s="216"/>
    </row>
    <row r="884" ht="12.75">
      <c r="A884" s="216"/>
    </row>
    <row r="885" ht="12.75">
      <c r="A885" s="216"/>
    </row>
    <row r="886" ht="12.75">
      <c r="A886" s="216"/>
    </row>
    <row r="887" ht="12.75">
      <c r="A887" s="216"/>
    </row>
    <row r="888" ht="12.75">
      <c r="A888" s="216"/>
    </row>
    <row r="889" ht="12.75">
      <c r="A889" s="216"/>
    </row>
    <row r="890" ht="12.75">
      <c r="A890" s="216"/>
    </row>
    <row r="891" ht="12.75">
      <c r="A891" s="216"/>
    </row>
    <row r="892" ht="12.75">
      <c r="A892" s="216"/>
    </row>
    <row r="893" ht="12.75">
      <c r="A893" s="216"/>
    </row>
    <row r="894" ht="12.75">
      <c r="A894" s="216"/>
    </row>
    <row r="895" ht="12.75">
      <c r="A895" s="216"/>
    </row>
    <row r="896" ht="12.75">
      <c r="A896" s="216"/>
    </row>
    <row r="897" ht="12.75">
      <c r="A897" s="216"/>
    </row>
    <row r="898" ht="12.75">
      <c r="A898" s="216"/>
    </row>
    <row r="899" ht="12.75">
      <c r="A899" s="216"/>
    </row>
    <row r="900" ht="12.75">
      <c r="A900" s="216"/>
    </row>
    <row r="901" ht="12.75">
      <c r="A901" s="216"/>
    </row>
    <row r="902" ht="12.75">
      <c r="A902" s="216"/>
    </row>
    <row r="903" ht="12.75">
      <c r="A903" s="216"/>
    </row>
    <row r="904" ht="12.75">
      <c r="A904" s="216"/>
    </row>
    <row r="905" ht="12.75">
      <c r="A905" s="216"/>
    </row>
    <row r="906" ht="12.75">
      <c r="A906" s="216"/>
    </row>
    <row r="907" ht="12.75">
      <c r="A907" s="216"/>
    </row>
    <row r="908" ht="12.75">
      <c r="A908" s="216"/>
    </row>
    <row r="909" ht="12.75">
      <c r="A909" s="216"/>
    </row>
    <row r="910" ht="12.75">
      <c r="A910" s="216"/>
    </row>
    <row r="911" ht="12.75">
      <c r="A911" s="216"/>
    </row>
    <row r="912" ht="12.75">
      <c r="A912" s="216"/>
    </row>
    <row r="913" ht="12.75">
      <c r="A913" s="216"/>
    </row>
    <row r="914" ht="12.75">
      <c r="A914" s="216"/>
    </row>
    <row r="915" ht="12.75">
      <c r="A915" s="216"/>
    </row>
    <row r="916" ht="12.75">
      <c r="A916" s="216"/>
    </row>
    <row r="917" ht="12.75">
      <c r="A917" s="216"/>
    </row>
    <row r="918" ht="12.75">
      <c r="A918" s="216"/>
    </row>
    <row r="919" ht="12.75">
      <c r="A919" s="216"/>
    </row>
    <row r="920" ht="12.75">
      <c r="A920" s="216"/>
    </row>
    <row r="921" ht="12.75">
      <c r="A921" s="216"/>
    </row>
    <row r="922" ht="12.75">
      <c r="A922" s="216"/>
    </row>
    <row r="923" ht="12.75">
      <c r="A923" s="216"/>
    </row>
    <row r="924" ht="12.75">
      <c r="A924" s="216"/>
    </row>
    <row r="925" ht="12.75">
      <c r="A925" s="216"/>
    </row>
    <row r="926" ht="12.75">
      <c r="A926" s="216"/>
    </row>
    <row r="927" ht="12.75">
      <c r="A927" s="216"/>
    </row>
    <row r="928" ht="12.75">
      <c r="A928" s="216"/>
    </row>
    <row r="929" ht="12.75">
      <c r="A929" s="216"/>
    </row>
    <row r="930" ht="12.75">
      <c r="A930" s="216"/>
    </row>
    <row r="931" ht="12.75">
      <c r="A931" s="216"/>
    </row>
    <row r="932" ht="12.75">
      <c r="A932" s="216"/>
    </row>
    <row r="933" ht="12.75">
      <c r="A933" s="216"/>
    </row>
    <row r="934" ht="12.75">
      <c r="A934" s="216"/>
    </row>
    <row r="935" ht="12.75">
      <c r="A935" s="216"/>
    </row>
    <row r="936" ht="12.75">
      <c r="A936" s="216"/>
    </row>
    <row r="937" ht="12.75">
      <c r="A937" s="216"/>
    </row>
    <row r="938" ht="12.75">
      <c r="A938" s="216"/>
    </row>
    <row r="939" ht="12.75">
      <c r="A939" s="216"/>
    </row>
    <row r="940" ht="12.75">
      <c r="A940" s="216"/>
    </row>
    <row r="941" ht="12.75">
      <c r="A941" s="216"/>
    </row>
    <row r="942" ht="12.75">
      <c r="A942" s="216"/>
    </row>
    <row r="943" ht="12.75">
      <c r="A943" s="216"/>
    </row>
    <row r="944" ht="12.75">
      <c r="A944" s="216"/>
    </row>
    <row r="945" ht="12.75">
      <c r="A945" s="216"/>
    </row>
    <row r="946" ht="12.75">
      <c r="A946" s="216"/>
    </row>
    <row r="947" ht="12.75">
      <c r="A947" s="216"/>
    </row>
    <row r="948" ht="12.75">
      <c r="A948" s="216"/>
    </row>
    <row r="949" ht="12.75">
      <c r="A949" s="216"/>
    </row>
    <row r="950" ht="12.75">
      <c r="A950" s="216"/>
    </row>
    <row r="951" ht="12.75">
      <c r="A951" s="216"/>
    </row>
    <row r="952" ht="12.75">
      <c r="A952" s="216"/>
    </row>
    <row r="953" ht="12.75">
      <c r="A953" s="216"/>
    </row>
    <row r="954" ht="12.75">
      <c r="A954" s="216"/>
    </row>
    <row r="955" ht="12.75">
      <c r="A955" s="216"/>
    </row>
    <row r="956" ht="12.75">
      <c r="A956" s="216"/>
    </row>
    <row r="957" ht="12.75">
      <c r="A957" s="216"/>
    </row>
    <row r="958" ht="12.75">
      <c r="A958" s="216"/>
    </row>
    <row r="959" ht="12.75">
      <c r="A959" s="216"/>
    </row>
    <row r="960" ht="12.75">
      <c r="A960" s="216"/>
    </row>
    <row r="961" ht="12.75">
      <c r="A961" s="216"/>
    </row>
    <row r="962" ht="12.75">
      <c r="A962" s="216"/>
    </row>
    <row r="963" ht="12.75">
      <c r="A963" s="216"/>
    </row>
    <row r="964" ht="12.75">
      <c r="A964" s="216"/>
    </row>
    <row r="965" ht="12.75">
      <c r="A965" s="216"/>
    </row>
    <row r="966" ht="12.75">
      <c r="A966" s="216"/>
    </row>
    <row r="967" ht="12.75">
      <c r="A967" s="216"/>
    </row>
    <row r="968" ht="12.75">
      <c r="A968" s="216"/>
    </row>
    <row r="969" ht="12.75">
      <c r="A969" s="216"/>
    </row>
    <row r="970" ht="12.75">
      <c r="A970" s="216"/>
    </row>
    <row r="971" ht="12.75">
      <c r="A971" s="216"/>
    </row>
    <row r="972" ht="12.75">
      <c r="A972" s="216"/>
    </row>
    <row r="973" ht="12.75">
      <c r="A973" s="216"/>
    </row>
    <row r="974" ht="12.75">
      <c r="A974" s="216"/>
    </row>
    <row r="975" ht="12.75">
      <c r="A975" s="216"/>
    </row>
    <row r="976" ht="12.75">
      <c r="A976" s="216"/>
    </row>
    <row r="977" ht="12.75">
      <c r="A977" s="216"/>
    </row>
    <row r="978" ht="12.75">
      <c r="A978" s="216"/>
    </row>
    <row r="979" ht="12.75">
      <c r="A979" s="216"/>
    </row>
    <row r="980" ht="12.75">
      <c r="A980" s="216"/>
    </row>
    <row r="981" ht="12.75">
      <c r="A981" s="216"/>
    </row>
    <row r="982" ht="12.75">
      <c r="A982" s="216"/>
    </row>
    <row r="983" ht="12.75">
      <c r="A983" s="216"/>
    </row>
    <row r="984" ht="12.75">
      <c r="A984" s="216"/>
    </row>
    <row r="985" ht="12.75">
      <c r="A985" s="216"/>
    </row>
    <row r="986" ht="12.75">
      <c r="A986" s="216"/>
    </row>
    <row r="987" ht="12.75">
      <c r="A987" s="216"/>
    </row>
    <row r="988" ht="12.75">
      <c r="A988" s="216"/>
    </row>
    <row r="989" ht="12.75">
      <c r="A989" s="216"/>
    </row>
    <row r="990" ht="12.75">
      <c r="A990" s="216"/>
    </row>
    <row r="991" ht="12.75">
      <c r="A991" s="216"/>
    </row>
    <row r="992" ht="12.75">
      <c r="A992" s="216"/>
    </row>
    <row r="993" ht="12.75">
      <c r="A993" s="216"/>
    </row>
    <row r="994" ht="12.75">
      <c r="A994" s="216"/>
    </row>
    <row r="995" ht="12.75">
      <c r="A995" s="216"/>
    </row>
    <row r="996" ht="12.75">
      <c r="A996" s="216"/>
    </row>
    <row r="997" ht="12.75">
      <c r="A997" s="216"/>
    </row>
    <row r="998" ht="12.75">
      <c r="A998" s="216"/>
    </row>
    <row r="999" ht="12.75">
      <c r="A999" s="216"/>
    </row>
    <row r="1000" ht="12.75">
      <c r="A1000" s="216"/>
    </row>
    <row r="1001" ht="12.75">
      <c r="A1001" s="216"/>
    </row>
    <row r="1002" ht="12.75">
      <c r="A1002" s="216"/>
    </row>
    <row r="1003" ht="12.75">
      <c r="A1003" s="216"/>
    </row>
    <row r="1004" ht="12.75">
      <c r="A1004" s="216"/>
    </row>
    <row r="1005" ht="12.75">
      <c r="A1005" s="216"/>
    </row>
    <row r="1006" ht="12.75">
      <c r="A1006" s="216"/>
    </row>
    <row r="1007" ht="12.75">
      <c r="A1007" s="216"/>
    </row>
    <row r="1008" ht="12.75">
      <c r="A1008" s="216"/>
    </row>
    <row r="1009" ht="12.75">
      <c r="A1009" s="216"/>
    </row>
    <row r="1010" ht="12.75">
      <c r="A1010" s="216"/>
    </row>
    <row r="1011" ht="12.75">
      <c r="A1011" s="216"/>
    </row>
    <row r="1012" ht="12.75">
      <c r="A1012" s="216"/>
    </row>
  </sheetData>
  <sheetProtection/>
  <printOptions gridLines="1" horizontalCentered="1"/>
  <pageMargins left="0.25" right="0.1968503937007874" top="0.83" bottom="0.54" header="0.34" footer="0.14"/>
  <pageSetup firstPageNumber="1" useFirstPageNumber="1" horizontalDpi="600" verticalDpi="600" orientation="portrait" paperSize="9" scale="80" r:id="rId1"/>
  <headerFooter alignWithMargins="0">
    <oddHeader>&amp;Lv tis. Kč&amp;C&amp;"Arial,Tučné"&amp;14Schválené příjmy - rok 2011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27"/>
  <sheetViews>
    <sheetView zoomScale="120" zoomScaleNormal="120" zoomScalePageLayoutView="0" workbookViewId="0" topLeftCell="A1">
      <pane ySplit="1" topLeftCell="BM11" activePane="bottomLeft" state="frozen"/>
      <selection pane="topLeft" activeCell="A1" sqref="A1"/>
      <selection pane="bottomLeft" activeCell="B30" sqref="B30"/>
    </sheetView>
  </sheetViews>
  <sheetFormatPr defaultColWidth="9.140625" defaultRowHeight="12.75" outlineLevelCol="1"/>
  <cols>
    <col min="1" max="1" width="29.57421875" style="172" customWidth="1"/>
    <col min="2" max="2" width="10.7109375" style="170" customWidth="1" outlineLevel="1"/>
    <col min="3" max="3" width="37.8515625" style="172" customWidth="1"/>
    <col min="4" max="4" width="16.00390625" style="172" bestFit="1" customWidth="1"/>
    <col min="5" max="5" width="12.57421875" style="171" customWidth="1" collapsed="1"/>
    <col min="6" max="6" width="9.140625" style="172" customWidth="1" collapsed="1"/>
    <col min="7" max="7" width="10.00390625" style="172" bestFit="1" customWidth="1"/>
    <col min="8" max="9" width="9.140625" style="172" customWidth="1"/>
    <col min="10" max="10" width="9.140625" style="172" customWidth="1" collapsed="1"/>
    <col min="11" max="11" width="9.140625" style="172" customWidth="1"/>
    <col min="12" max="21" width="9.140625" style="172" customWidth="1" collapsed="1"/>
    <col min="22" max="16384" width="9.140625" style="172" customWidth="1"/>
  </cols>
  <sheetData>
    <row r="1" spans="1:5" s="166" customFormat="1" ht="63" customHeight="1" thickBot="1">
      <c r="A1" s="162" t="s">
        <v>230</v>
      </c>
      <c r="B1" s="776" t="s">
        <v>159</v>
      </c>
      <c r="C1" s="165" t="s">
        <v>769</v>
      </c>
      <c r="E1" s="167"/>
    </row>
    <row r="2" spans="1:4" ht="19.5" customHeight="1">
      <c r="A2" s="168" t="s">
        <v>301</v>
      </c>
      <c r="B2" s="168">
        <v>12286</v>
      </c>
      <c r="C2" s="169"/>
      <c r="D2" s="170"/>
    </row>
    <row r="3" spans="1:4" ht="19.5" customHeight="1">
      <c r="A3" s="168" t="s">
        <v>302</v>
      </c>
      <c r="B3" s="168">
        <v>7827</v>
      </c>
      <c r="C3" s="169" t="s">
        <v>155</v>
      </c>
      <c r="D3" s="170"/>
    </row>
    <row r="4" spans="1:4" ht="19.5" customHeight="1">
      <c r="A4" s="168" t="s">
        <v>303</v>
      </c>
      <c r="B4" s="168">
        <v>4141</v>
      </c>
      <c r="C4" s="169"/>
      <c r="D4" s="170"/>
    </row>
    <row r="5" spans="1:4" ht="19.5" customHeight="1">
      <c r="A5" s="168" t="s">
        <v>304</v>
      </c>
      <c r="B5" s="168">
        <v>59</v>
      </c>
      <c r="C5" s="169"/>
      <c r="D5" s="170"/>
    </row>
    <row r="6" spans="1:4" ht="19.5" customHeight="1">
      <c r="A6" s="168" t="s">
        <v>305</v>
      </c>
      <c r="B6" s="168">
        <v>120835</v>
      </c>
      <c r="C6" s="163"/>
      <c r="D6" s="170"/>
    </row>
    <row r="7" spans="1:4" ht="19.5" customHeight="1">
      <c r="A7" s="168" t="s">
        <v>306</v>
      </c>
      <c r="B7" s="168">
        <v>21</v>
      </c>
      <c r="C7" s="169"/>
      <c r="D7" s="170"/>
    </row>
    <row r="8" spans="1:4" ht="19.5" customHeight="1">
      <c r="A8" s="168" t="s">
        <v>231</v>
      </c>
      <c r="B8" s="168">
        <v>45833</v>
      </c>
      <c r="C8" s="169" t="s">
        <v>158</v>
      </c>
      <c r="D8" s="170"/>
    </row>
    <row r="9" spans="1:4" ht="19.5" customHeight="1">
      <c r="A9" s="168" t="s">
        <v>307</v>
      </c>
      <c r="B9" s="168">
        <v>952</v>
      </c>
      <c r="C9" s="169"/>
      <c r="D9" s="170"/>
    </row>
    <row r="10" spans="1:4" ht="19.5" customHeight="1">
      <c r="A10" s="168" t="s">
        <v>308</v>
      </c>
      <c r="B10" s="168">
        <v>279</v>
      </c>
      <c r="C10" s="169"/>
      <c r="D10" s="170"/>
    </row>
    <row r="11" spans="1:4" ht="19.5" customHeight="1">
      <c r="A11" s="168" t="s">
        <v>309</v>
      </c>
      <c r="B11" s="168">
        <v>102644</v>
      </c>
      <c r="C11" s="169"/>
      <c r="D11" s="170"/>
    </row>
    <row r="12" spans="1:4" ht="19.5" customHeight="1">
      <c r="A12" s="168" t="s">
        <v>310</v>
      </c>
      <c r="B12" s="310">
        <v>34062</v>
      </c>
      <c r="C12" s="169"/>
      <c r="D12" s="170"/>
    </row>
    <row r="13" spans="1:4" ht="19.5" customHeight="1">
      <c r="A13" s="169" t="s">
        <v>311</v>
      </c>
      <c r="B13" s="173">
        <v>7502</v>
      </c>
      <c r="C13" s="163"/>
      <c r="D13" s="175"/>
    </row>
    <row r="14" spans="1:4" ht="19.5" customHeight="1">
      <c r="A14" s="169" t="s">
        <v>798</v>
      </c>
      <c r="B14" s="168">
        <v>257</v>
      </c>
      <c r="C14" s="169"/>
      <c r="D14" s="170"/>
    </row>
    <row r="15" spans="1:4" ht="19.5" customHeight="1">
      <c r="A15" s="169" t="s">
        <v>232</v>
      </c>
      <c r="B15" s="168">
        <v>354787</v>
      </c>
      <c r="C15" s="163"/>
      <c r="D15" s="170"/>
    </row>
    <row r="16" spans="1:4" ht="19.5" customHeight="1">
      <c r="A16" s="169" t="s">
        <v>799</v>
      </c>
      <c r="B16" s="168">
        <v>61991</v>
      </c>
      <c r="C16" s="169"/>
      <c r="D16" s="170"/>
    </row>
    <row r="17" spans="1:4" ht="19.5" customHeight="1">
      <c r="A17" s="169" t="s">
        <v>800</v>
      </c>
      <c r="B17" s="168">
        <v>224</v>
      </c>
      <c r="C17" s="169"/>
      <c r="D17" s="170"/>
    </row>
    <row r="18" spans="1:4" ht="19.5" customHeight="1">
      <c r="A18" s="169" t="s">
        <v>801</v>
      </c>
      <c r="B18" s="168">
        <v>16324</v>
      </c>
      <c r="C18" s="169"/>
      <c r="D18" s="170"/>
    </row>
    <row r="19" spans="1:4" ht="19.5" customHeight="1">
      <c r="A19" s="169" t="s">
        <v>233</v>
      </c>
      <c r="B19" s="168">
        <v>36219</v>
      </c>
      <c r="C19" s="169" t="s">
        <v>156</v>
      </c>
      <c r="D19" s="170"/>
    </row>
    <row r="20" spans="1:4" ht="19.5" customHeight="1">
      <c r="A20" s="169" t="s">
        <v>228</v>
      </c>
      <c r="B20" s="168">
        <v>10990</v>
      </c>
      <c r="C20" s="169"/>
      <c r="D20" s="170"/>
    </row>
    <row r="21" spans="1:4" ht="19.5" customHeight="1">
      <c r="A21" s="169" t="s">
        <v>234</v>
      </c>
      <c r="B21" s="168">
        <v>2594</v>
      </c>
      <c r="C21" s="169"/>
      <c r="D21" s="170"/>
    </row>
    <row r="22" spans="1:4" ht="19.5" customHeight="1" thickBot="1">
      <c r="A22" s="169" t="s">
        <v>781</v>
      </c>
      <c r="B22" s="174">
        <v>2214</v>
      </c>
      <c r="C22" s="163"/>
      <c r="D22" s="175"/>
    </row>
    <row r="23" spans="1:7" ht="19.5" customHeight="1" thickBot="1">
      <c r="A23" s="176" t="s">
        <v>782</v>
      </c>
      <c r="B23" s="176">
        <f>SUM(B2:B22)</f>
        <v>822041</v>
      </c>
      <c r="C23" s="177" t="s">
        <v>157</v>
      </c>
      <c r="F23" s="178"/>
      <c r="G23" s="170"/>
    </row>
    <row r="24" spans="1:4" ht="19.5" customHeight="1" thickBot="1">
      <c r="A24" s="169" t="s">
        <v>797</v>
      </c>
      <c r="B24" s="310">
        <v>147575</v>
      </c>
      <c r="C24" s="163"/>
      <c r="D24" s="175"/>
    </row>
    <row r="25" spans="1:7" ht="28.5" customHeight="1" hidden="1">
      <c r="A25" s="796" t="s">
        <v>534</v>
      </c>
      <c r="B25" s="797"/>
      <c r="C25" s="797"/>
      <c r="F25" s="178"/>
      <c r="G25" s="170"/>
    </row>
    <row r="26" spans="1:3" ht="21.75" customHeight="1" thickBot="1">
      <c r="A26" s="360" t="s">
        <v>731</v>
      </c>
      <c r="B26" s="361">
        <f>B23+B24</f>
        <v>969616</v>
      </c>
      <c r="C26" s="359"/>
    </row>
    <row r="27" spans="1:2" ht="12.75">
      <c r="A27" s="180"/>
      <c r="B27" s="179"/>
    </row>
  </sheetData>
  <sheetProtection/>
  <mergeCells count="1">
    <mergeCell ref="A25:C25"/>
  </mergeCells>
  <printOptions gridLines="1" horizontalCentered="1"/>
  <pageMargins left="0" right="0" top="1.95" bottom="0.7874015748031497" header="1.06" footer="0.3937007874015748"/>
  <pageSetup horizontalDpi="300" verticalDpi="300" orientation="portrait" paperSize="9" r:id="rId1"/>
  <headerFooter alignWithMargins="0">
    <oddHeader>&amp;Lv tis. Kč&amp;C&amp;"Arial CE,Tučné"Rekapitulace  provozních  výdajů  odborů  na rok  2011&amp;"Arial CE,Obyčejné"
&amp;"Arial CE,Tučné"bez objednávek veřejných služeb&amp;"Arial CE,Obyčejné"
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O82"/>
  <sheetViews>
    <sheetView zoomScalePageLayoutView="0" workbookViewId="0" topLeftCell="A31">
      <selection activeCell="E41" sqref="E41"/>
    </sheetView>
  </sheetViews>
  <sheetFormatPr defaultColWidth="9.140625" defaultRowHeight="24.75" customHeight="1"/>
  <cols>
    <col min="1" max="1" width="29.421875" style="31" customWidth="1"/>
    <col min="2" max="2" width="5.140625" style="31" customWidth="1"/>
    <col min="3" max="3" width="4.7109375" style="31" customWidth="1"/>
    <col min="4" max="4" width="10.28125" style="31" customWidth="1"/>
    <col min="5" max="5" width="32.8515625" style="21" customWidth="1"/>
    <col min="6" max="6" width="10.8515625" style="141" customWidth="1"/>
    <col min="7" max="7" width="45.7109375" style="134" customWidth="1"/>
    <col min="8" max="8" width="9.140625" style="31" customWidth="1"/>
    <col min="9" max="9" width="15.57421875" style="31" customWidth="1" collapsed="1"/>
    <col min="10" max="10" width="11.28125" style="31" customWidth="1"/>
    <col min="11" max="11" width="9.140625" style="31" customWidth="1" collapsed="1"/>
    <col min="12" max="12" width="9.140625" style="31" customWidth="1"/>
    <col min="13" max="13" width="9.140625" style="31" customWidth="1" collapsed="1"/>
    <col min="14" max="14" width="9.140625" style="31" customWidth="1"/>
    <col min="15" max="15" width="9.140625" style="31" customWidth="1" collapsed="1"/>
    <col min="16" max="16" width="9.140625" style="31" customWidth="1"/>
    <col min="17" max="48" width="9.140625" style="31" customWidth="1" collapsed="1"/>
    <col min="49" max="16384" width="9.140625" style="31" customWidth="1"/>
  </cols>
  <sheetData>
    <row r="1" spans="1:249" s="39" customFormat="1" ht="67.5" customHeight="1" thickBot="1">
      <c r="A1" s="37" t="s">
        <v>230</v>
      </c>
      <c r="B1" s="38" t="s">
        <v>235</v>
      </c>
      <c r="C1" s="37" t="s">
        <v>236</v>
      </c>
      <c r="D1" s="38" t="s">
        <v>237</v>
      </c>
      <c r="E1" s="37" t="s">
        <v>238</v>
      </c>
      <c r="F1" s="184" t="s">
        <v>764</v>
      </c>
      <c r="G1" s="2" t="s">
        <v>320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18" s="21" customFormat="1" ht="12.75" customHeight="1">
      <c r="A2" s="40" t="s">
        <v>231</v>
      </c>
      <c r="B2" s="41">
        <v>2212</v>
      </c>
      <c r="C2" s="41">
        <v>5169</v>
      </c>
      <c r="D2" s="41" t="s">
        <v>354</v>
      </c>
      <c r="E2" s="42" t="s">
        <v>355</v>
      </c>
      <c r="F2" s="142">
        <v>31000</v>
      </c>
      <c r="G2" s="148" t="s">
        <v>356</v>
      </c>
      <c r="H2" s="5"/>
      <c r="I2" s="6"/>
      <c r="J2" s="5"/>
      <c r="K2" s="5"/>
      <c r="L2" s="5"/>
      <c r="M2" s="5"/>
      <c r="N2" s="5"/>
      <c r="O2" s="5"/>
      <c r="P2" s="5"/>
      <c r="Q2" s="5"/>
      <c r="R2" s="5"/>
    </row>
    <row r="3" spans="1:18" s="21" customFormat="1" ht="12.75" customHeight="1">
      <c r="A3" s="40" t="s">
        <v>231</v>
      </c>
      <c r="B3" s="41">
        <v>2212</v>
      </c>
      <c r="C3" s="41">
        <v>5169</v>
      </c>
      <c r="D3" s="41" t="s">
        <v>354</v>
      </c>
      <c r="E3" s="42" t="s">
        <v>357</v>
      </c>
      <c r="F3" s="146">
        <v>21000</v>
      </c>
      <c r="G3" s="44" t="s">
        <v>358</v>
      </c>
      <c r="H3" s="5"/>
      <c r="I3" s="6"/>
      <c r="J3" s="5"/>
      <c r="K3" s="5"/>
      <c r="L3" s="5"/>
      <c r="M3" s="5"/>
      <c r="N3" s="5"/>
      <c r="O3" s="5"/>
      <c r="P3" s="5"/>
      <c r="Q3" s="5"/>
      <c r="R3" s="5"/>
    </row>
    <row r="4" spans="1:18" s="21" customFormat="1" ht="12.75" customHeight="1">
      <c r="A4" s="45" t="s">
        <v>231</v>
      </c>
      <c r="B4" s="41">
        <v>2212</v>
      </c>
      <c r="C4" s="41">
        <v>5169</v>
      </c>
      <c r="D4" s="41" t="s">
        <v>354</v>
      </c>
      <c r="E4" s="42" t="s">
        <v>359</v>
      </c>
      <c r="F4" s="143">
        <v>240</v>
      </c>
      <c r="G4" s="46" t="s">
        <v>360</v>
      </c>
      <c r="H4" s="5"/>
      <c r="I4" s="6"/>
      <c r="J4" s="5"/>
      <c r="K4" s="5"/>
      <c r="L4" s="5"/>
      <c r="M4" s="5"/>
      <c r="N4" s="5"/>
      <c r="O4" s="5"/>
      <c r="P4" s="5"/>
      <c r="Q4" s="5"/>
      <c r="R4" s="5"/>
    </row>
    <row r="5" spans="1:18" s="21" customFormat="1" ht="12.75" customHeight="1">
      <c r="A5" s="45" t="s">
        <v>231</v>
      </c>
      <c r="B5" s="47">
        <v>2212</v>
      </c>
      <c r="C5" s="47">
        <v>5169</v>
      </c>
      <c r="D5" s="47" t="s">
        <v>354</v>
      </c>
      <c r="E5" s="46" t="s">
        <v>163</v>
      </c>
      <c r="F5" s="143">
        <v>350</v>
      </c>
      <c r="G5" s="46" t="s">
        <v>164</v>
      </c>
      <c r="H5" s="5"/>
      <c r="I5" s="6"/>
      <c r="J5" s="5"/>
      <c r="K5" s="5"/>
      <c r="L5" s="5"/>
      <c r="M5" s="5"/>
      <c r="N5" s="5"/>
      <c r="O5" s="5"/>
      <c r="P5" s="5"/>
      <c r="Q5" s="5"/>
      <c r="R5" s="5"/>
    </row>
    <row r="6" spans="1:18" s="21" customFormat="1" ht="12.75" customHeight="1">
      <c r="A6" s="45" t="s">
        <v>231</v>
      </c>
      <c r="B6" s="47">
        <v>2212</v>
      </c>
      <c r="C6" s="47">
        <v>5169</v>
      </c>
      <c r="D6" s="47" t="s">
        <v>354</v>
      </c>
      <c r="E6" s="46" t="s">
        <v>165</v>
      </c>
      <c r="F6" s="143">
        <v>5130</v>
      </c>
      <c r="G6" s="46" t="s">
        <v>166</v>
      </c>
      <c r="H6" s="5"/>
      <c r="I6" s="6"/>
      <c r="J6" s="5"/>
      <c r="K6" s="5"/>
      <c r="L6" s="5"/>
      <c r="M6" s="5"/>
      <c r="N6" s="5"/>
      <c r="O6" s="5"/>
      <c r="P6" s="5"/>
      <c r="Q6" s="5"/>
      <c r="R6" s="5"/>
    </row>
    <row r="7" spans="1:18" s="21" customFormat="1" ht="12.75" customHeight="1">
      <c r="A7" s="45" t="s">
        <v>231</v>
      </c>
      <c r="B7" s="47">
        <v>2212</v>
      </c>
      <c r="C7" s="47">
        <v>5169</v>
      </c>
      <c r="D7" s="47" t="s">
        <v>354</v>
      </c>
      <c r="E7" s="46" t="s">
        <v>167</v>
      </c>
      <c r="F7" s="143">
        <v>473</v>
      </c>
      <c r="G7" s="46" t="s">
        <v>168</v>
      </c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21" customFormat="1" ht="12.75" customHeight="1">
      <c r="A8" s="45" t="s">
        <v>231</v>
      </c>
      <c r="B8" s="47">
        <v>2212</v>
      </c>
      <c r="C8" s="47">
        <v>5169</v>
      </c>
      <c r="D8" s="47" t="s">
        <v>354</v>
      </c>
      <c r="E8" s="46" t="s">
        <v>169</v>
      </c>
      <c r="F8" s="143">
        <v>1353</v>
      </c>
      <c r="G8" s="46" t="s">
        <v>170</v>
      </c>
      <c r="H8" s="5"/>
      <c r="I8" s="6"/>
      <c r="J8" s="5"/>
      <c r="K8" s="5"/>
      <c r="L8" s="5"/>
      <c r="M8" s="5"/>
      <c r="N8" s="5"/>
      <c r="O8" s="5"/>
      <c r="P8" s="5"/>
      <c r="Q8" s="5"/>
      <c r="R8" s="5"/>
    </row>
    <row r="9" spans="1:18" s="21" customFormat="1" ht="12.75" customHeight="1">
      <c r="A9" s="45" t="s">
        <v>231</v>
      </c>
      <c r="B9" s="47">
        <v>2212</v>
      </c>
      <c r="C9" s="47">
        <v>5169</v>
      </c>
      <c r="D9" s="47" t="s">
        <v>354</v>
      </c>
      <c r="E9" s="46" t="s">
        <v>171</v>
      </c>
      <c r="F9" s="143">
        <v>72</v>
      </c>
      <c r="G9" s="46" t="s">
        <v>804</v>
      </c>
      <c r="H9" s="5"/>
      <c r="I9" s="6"/>
      <c r="J9" s="5"/>
      <c r="K9" s="5"/>
      <c r="L9" s="5"/>
      <c r="M9" s="5"/>
      <c r="N9" s="5"/>
      <c r="O9" s="5"/>
      <c r="P9" s="5"/>
      <c r="Q9" s="5"/>
      <c r="R9" s="5"/>
    </row>
    <row r="10" spans="1:18" s="21" customFormat="1" ht="12.75" customHeight="1">
      <c r="A10" s="45" t="s">
        <v>231</v>
      </c>
      <c r="B10" s="47">
        <v>2221</v>
      </c>
      <c r="C10" s="47">
        <v>5193</v>
      </c>
      <c r="D10" s="47" t="s">
        <v>173</v>
      </c>
      <c r="E10" s="46" t="s">
        <v>174</v>
      </c>
      <c r="F10" s="143">
        <v>170000</v>
      </c>
      <c r="G10" s="46" t="s">
        <v>175</v>
      </c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</row>
    <row r="11" spans="1:18" s="21" customFormat="1" ht="12.75" customHeight="1">
      <c r="A11" s="45" t="s">
        <v>231</v>
      </c>
      <c r="B11" s="47">
        <v>2221</v>
      </c>
      <c r="C11" s="47">
        <v>5193</v>
      </c>
      <c r="D11" s="48" t="s">
        <v>176</v>
      </c>
      <c r="E11" s="46" t="s">
        <v>174</v>
      </c>
      <c r="F11" s="143">
        <v>11405</v>
      </c>
      <c r="G11" s="46" t="s">
        <v>177</v>
      </c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</row>
    <row r="12" spans="1:18" s="21" customFormat="1" ht="12.75" customHeight="1">
      <c r="A12" s="45"/>
      <c r="B12" s="47"/>
      <c r="C12" s="47"/>
      <c r="D12" s="43" t="s">
        <v>178</v>
      </c>
      <c r="E12" s="46"/>
      <c r="F12" s="143"/>
      <c r="G12" s="46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</row>
    <row r="13" spans="1:18" s="21" customFormat="1" ht="12.75" customHeight="1">
      <c r="A13" s="45"/>
      <c r="B13" s="47"/>
      <c r="C13" s="47"/>
      <c r="D13" s="49" t="s">
        <v>179</v>
      </c>
      <c r="E13" s="46"/>
      <c r="F13" s="143"/>
      <c r="G13" s="46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</row>
    <row r="14" spans="1:18" s="21" customFormat="1" ht="12.75" customHeight="1">
      <c r="A14" s="45" t="s">
        <v>231</v>
      </c>
      <c r="B14" s="47">
        <v>2221</v>
      </c>
      <c r="C14" s="47">
        <v>5193</v>
      </c>
      <c r="D14" s="47" t="s">
        <v>180</v>
      </c>
      <c r="E14" s="46" t="s">
        <v>181</v>
      </c>
      <c r="F14" s="143">
        <v>500</v>
      </c>
      <c r="G14" s="46" t="s">
        <v>182</v>
      </c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</row>
    <row r="15" spans="1:18" s="21" customFormat="1" ht="12.75" customHeight="1">
      <c r="A15" s="45" t="s">
        <v>231</v>
      </c>
      <c r="B15" s="47">
        <v>2221</v>
      </c>
      <c r="C15" s="47">
        <v>5193</v>
      </c>
      <c r="D15" s="47" t="s">
        <v>180</v>
      </c>
      <c r="E15" s="46" t="s">
        <v>183</v>
      </c>
      <c r="F15" s="143">
        <v>400</v>
      </c>
      <c r="G15" s="46" t="s">
        <v>184</v>
      </c>
      <c r="H15" s="5"/>
      <c r="I15" s="6"/>
      <c r="J15" s="5"/>
      <c r="K15" s="5"/>
      <c r="L15" s="5"/>
      <c r="M15" s="5"/>
      <c r="N15" s="5"/>
      <c r="O15" s="5"/>
      <c r="P15" s="5"/>
      <c r="Q15" s="5"/>
      <c r="R15" s="5"/>
    </row>
    <row r="16" spans="1:18" s="21" customFormat="1" ht="12.75" customHeight="1">
      <c r="A16" s="45" t="s">
        <v>231</v>
      </c>
      <c r="B16" s="47">
        <v>2221</v>
      </c>
      <c r="C16" s="47">
        <v>5193</v>
      </c>
      <c r="D16" s="47" t="s">
        <v>180</v>
      </c>
      <c r="E16" s="46" t="s">
        <v>185</v>
      </c>
      <c r="F16" s="143">
        <v>3500</v>
      </c>
      <c r="G16" s="46" t="s">
        <v>186</v>
      </c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</row>
    <row r="17" spans="1:18" s="21" customFormat="1" ht="12.75" customHeight="1">
      <c r="A17" s="45" t="s">
        <v>231</v>
      </c>
      <c r="B17" s="47">
        <v>3631</v>
      </c>
      <c r="C17" s="47">
        <v>5169</v>
      </c>
      <c r="D17" s="47" t="s">
        <v>354</v>
      </c>
      <c r="E17" s="46" t="s">
        <v>187</v>
      </c>
      <c r="F17" s="143">
        <f>46000-2000</f>
        <v>44000</v>
      </c>
      <c r="G17" s="46" t="s">
        <v>188</v>
      </c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</row>
    <row r="18" spans="1:18" s="21" customFormat="1" ht="12.75" customHeight="1">
      <c r="A18" s="45" t="s">
        <v>231</v>
      </c>
      <c r="B18" s="47">
        <v>3631</v>
      </c>
      <c r="C18" s="47">
        <v>5169</v>
      </c>
      <c r="D18" s="47" t="s">
        <v>354</v>
      </c>
      <c r="E18" s="50" t="s">
        <v>460</v>
      </c>
      <c r="F18" s="143">
        <v>473</v>
      </c>
      <c r="G18" s="46" t="s">
        <v>461</v>
      </c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</row>
    <row r="19" spans="1:18" s="21" customFormat="1" ht="15.75" customHeight="1" thickBot="1">
      <c r="A19" s="51" t="s">
        <v>462</v>
      </c>
      <c r="B19" s="52"/>
      <c r="C19" s="52"/>
      <c r="D19" s="52"/>
      <c r="E19" s="53"/>
      <c r="F19" s="144">
        <f>SUM(F2:F18)</f>
        <v>289896</v>
      </c>
      <c r="G19" s="36"/>
      <c r="H19" s="5"/>
      <c r="I19" s="8"/>
      <c r="J19" s="5"/>
      <c r="K19" s="5"/>
      <c r="L19" s="5"/>
      <c r="M19" s="5"/>
      <c r="N19" s="5"/>
      <c r="O19" s="5"/>
      <c r="P19" s="5"/>
      <c r="Q19" s="5"/>
      <c r="R19" s="5"/>
    </row>
    <row r="20" spans="1:9" s="5" customFormat="1" ht="13.5" customHeight="1" thickBot="1">
      <c r="A20" s="35"/>
      <c r="B20" s="54"/>
      <c r="C20" s="54"/>
      <c r="D20" s="54"/>
      <c r="E20" s="55"/>
      <c r="F20" s="145"/>
      <c r="G20" s="157"/>
      <c r="I20" s="6"/>
    </row>
    <row r="21" spans="1:18" s="21" customFormat="1" ht="12.75" customHeight="1">
      <c r="A21" s="57" t="s">
        <v>463</v>
      </c>
      <c r="B21" s="58">
        <v>2229</v>
      </c>
      <c r="C21" s="58">
        <v>5169</v>
      </c>
      <c r="D21" s="59" t="s">
        <v>354</v>
      </c>
      <c r="E21" s="809" t="s">
        <v>464</v>
      </c>
      <c r="F21" s="143">
        <v>200</v>
      </c>
      <c r="G21" s="39" t="s">
        <v>465</v>
      </c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</row>
    <row r="22" spans="1:18" s="21" customFormat="1" ht="12.75" customHeight="1">
      <c r="A22" s="45"/>
      <c r="B22" s="60"/>
      <c r="C22" s="60"/>
      <c r="D22" s="61"/>
      <c r="E22" s="788"/>
      <c r="F22" s="142"/>
      <c r="G22" s="63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</row>
    <row r="23" spans="1:18" s="21" customFormat="1" ht="12.75" customHeight="1">
      <c r="A23" s="64" t="s">
        <v>463</v>
      </c>
      <c r="B23" s="61">
        <v>3421</v>
      </c>
      <c r="C23" s="61">
        <v>5169</v>
      </c>
      <c r="D23" s="61" t="s">
        <v>354</v>
      </c>
      <c r="E23" s="63" t="s">
        <v>466</v>
      </c>
      <c r="F23" s="155">
        <v>300</v>
      </c>
      <c r="G23" s="65" t="s">
        <v>467</v>
      </c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</row>
    <row r="24" spans="1:18" s="21" customFormat="1" ht="15.75" customHeight="1" thickBot="1">
      <c r="A24" s="51" t="s">
        <v>468</v>
      </c>
      <c r="B24" s="52"/>
      <c r="C24" s="52"/>
      <c r="D24" s="52"/>
      <c r="E24" s="53"/>
      <c r="F24" s="144">
        <f>SUM(F21:F23)</f>
        <v>500</v>
      </c>
      <c r="G24" s="3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</row>
    <row r="25" spans="1:9" s="5" customFormat="1" ht="13.5" customHeight="1" thickBot="1">
      <c r="A25" s="35"/>
      <c r="B25" s="54"/>
      <c r="C25" s="54"/>
      <c r="D25" s="54"/>
      <c r="E25" s="55"/>
      <c r="F25" s="145"/>
      <c r="G25" s="157"/>
      <c r="I25" s="6"/>
    </row>
    <row r="26" spans="1:18" s="21" customFormat="1" ht="12.75" customHeight="1">
      <c r="A26" s="66" t="s">
        <v>232</v>
      </c>
      <c r="B26" s="58">
        <v>3745</v>
      </c>
      <c r="C26" s="58">
        <v>5169</v>
      </c>
      <c r="D26" s="59" t="s">
        <v>354</v>
      </c>
      <c r="E26" s="67" t="s">
        <v>469</v>
      </c>
      <c r="F26" s="143">
        <v>547</v>
      </c>
      <c r="G26" s="39" t="s">
        <v>465</v>
      </c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18" s="21" customFormat="1" ht="12.75" customHeight="1">
      <c r="A27" s="68" t="s">
        <v>232</v>
      </c>
      <c r="B27" s="60">
        <v>6409</v>
      </c>
      <c r="C27" s="60">
        <v>5169</v>
      </c>
      <c r="D27" s="69" t="s">
        <v>354</v>
      </c>
      <c r="E27" s="63" t="s">
        <v>470</v>
      </c>
      <c r="F27" s="142">
        <f>1233-500</f>
        <v>733</v>
      </c>
      <c r="G27" s="63" t="s">
        <v>465</v>
      </c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18" s="21" customFormat="1" ht="15.75" customHeight="1" thickBot="1">
      <c r="A28" s="51" t="s">
        <v>525</v>
      </c>
      <c r="B28" s="52"/>
      <c r="C28" s="52"/>
      <c r="D28" s="52"/>
      <c r="E28" s="36"/>
      <c r="F28" s="144">
        <f>SUM(F26:F27)</f>
        <v>1280</v>
      </c>
      <c r="G28" s="36"/>
      <c r="H28" s="5"/>
      <c r="I28" s="8"/>
      <c r="J28" s="5"/>
      <c r="K28" s="5"/>
      <c r="L28" s="5"/>
      <c r="M28" s="5"/>
      <c r="N28" s="5"/>
      <c r="O28" s="5"/>
      <c r="P28" s="5"/>
      <c r="Q28" s="5"/>
      <c r="R28" s="5"/>
    </row>
    <row r="29" spans="1:9" s="5" customFormat="1" ht="13.5" customHeight="1" thickBot="1">
      <c r="A29" s="35"/>
      <c r="B29" s="54"/>
      <c r="C29" s="54"/>
      <c r="D29" s="54"/>
      <c r="E29" s="55"/>
      <c r="F29" s="145"/>
      <c r="G29" s="157"/>
      <c r="I29" s="6"/>
    </row>
    <row r="30" spans="1:18" s="21" customFormat="1" ht="12.75" customHeight="1">
      <c r="A30" s="57" t="s">
        <v>233</v>
      </c>
      <c r="B30" s="58">
        <v>2141</v>
      </c>
      <c r="C30" s="58">
        <v>5169</v>
      </c>
      <c r="D30" s="801" t="s">
        <v>526</v>
      </c>
      <c r="E30" s="71" t="s">
        <v>527</v>
      </c>
      <c r="F30" s="143">
        <v>26759</v>
      </c>
      <c r="G30" s="39" t="s">
        <v>528</v>
      </c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18" s="21" customFormat="1" ht="12.75" customHeight="1">
      <c r="A31" s="45"/>
      <c r="B31" s="72"/>
      <c r="C31" s="72"/>
      <c r="D31" s="789"/>
      <c r="E31" s="73"/>
      <c r="F31" s="143"/>
      <c r="G31" s="4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18" s="21" customFormat="1" ht="12.75" customHeight="1">
      <c r="A32" s="45" t="s">
        <v>233</v>
      </c>
      <c r="B32" s="72">
        <v>3722</v>
      </c>
      <c r="C32" s="72">
        <v>5169</v>
      </c>
      <c r="D32" s="47" t="s">
        <v>354</v>
      </c>
      <c r="E32" s="44" t="s">
        <v>529</v>
      </c>
      <c r="F32" s="143">
        <v>68429</v>
      </c>
      <c r="G32" s="46" t="s">
        <v>465</v>
      </c>
      <c r="H32" s="5"/>
      <c r="I32" s="7"/>
      <c r="J32" s="5"/>
      <c r="K32" s="5"/>
      <c r="L32" s="5"/>
      <c r="M32" s="5"/>
      <c r="N32" s="5"/>
      <c r="O32" s="5"/>
      <c r="P32" s="5"/>
      <c r="Q32" s="5"/>
      <c r="R32" s="5"/>
    </row>
    <row r="33" spans="1:18" s="21" customFormat="1" ht="12.75" customHeight="1">
      <c r="A33" s="45" t="s">
        <v>233</v>
      </c>
      <c r="B33" s="72">
        <v>3722</v>
      </c>
      <c r="C33" s="72">
        <v>5169</v>
      </c>
      <c r="D33" s="47" t="s">
        <v>354</v>
      </c>
      <c r="E33" s="46" t="s">
        <v>530</v>
      </c>
      <c r="F33" s="143">
        <f>34740+500</f>
        <v>35240</v>
      </c>
      <c r="G33" s="46" t="s">
        <v>531</v>
      </c>
      <c r="H33" s="5"/>
      <c r="I33" s="74"/>
      <c r="J33" s="5"/>
      <c r="K33" s="5"/>
      <c r="L33" s="5"/>
      <c r="M33" s="5"/>
      <c r="N33" s="5"/>
      <c r="O33" s="5"/>
      <c r="P33" s="5"/>
      <c r="Q33" s="5"/>
      <c r="R33" s="5"/>
    </row>
    <row r="34" spans="1:18" s="21" customFormat="1" ht="12.75" customHeight="1">
      <c r="A34" s="45" t="s">
        <v>233</v>
      </c>
      <c r="B34" s="72">
        <v>3745</v>
      </c>
      <c r="C34" s="72">
        <v>5169</v>
      </c>
      <c r="D34" s="47" t="s">
        <v>354</v>
      </c>
      <c r="E34" s="46" t="s">
        <v>532</v>
      </c>
      <c r="F34" s="143">
        <v>44268</v>
      </c>
      <c r="G34" s="46" t="s">
        <v>465</v>
      </c>
      <c r="H34" s="5"/>
      <c r="I34" s="74"/>
      <c r="J34" s="5"/>
      <c r="K34" s="5"/>
      <c r="L34" s="5"/>
      <c r="M34" s="5"/>
      <c r="N34" s="5"/>
      <c r="O34" s="5"/>
      <c r="P34" s="5"/>
      <c r="Q34" s="5"/>
      <c r="R34" s="5"/>
    </row>
    <row r="35" spans="1:18" s="21" customFormat="1" ht="12.75" customHeight="1">
      <c r="A35" s="45" t="s">
        <v>233</v>
      </c>
      <c r="B35" s="60">
        <v>3745</v>
      </c>
      <c r="C35" s="60">
        <v>5169</v>
      </c>
      <c r="D35" s="61" t="s">
        <v>354</v>
      </c>
      <c r="E35" s="63" t="s">
        <v>533</v>
      </c>
      <c r="F35" s="146">
        <v>473</v>
      </c>
      <c r="G35" s="63" t="s">
        <v>492</v>
      </c>
      <c r="H35" s="5"/>
      <c r="I35" s="74"/>
      <c r="J35" s="5"/>
      <c r="K35" s="5"/>
      <c r="L35" s="5"/>
      <c r="M35" s="5"/>
      <c r="N35" s="5"/>
      <c r="O35" s="5"/>
      <c r="P35" s="5"/>
      <c r="Q35" s="5"/>
      <c r="R35" s="5"/>
    </row>
    <row r="36" spans="1:18" s="21" customFormat="1" ht="12.75" customHeight="1">
      <c r="A36" s="75" t="s">
        <v>233</v>
      </c>
      <c r="B36" s="60">
        <v>6409</v>
      </c>
      <c r="C36" s="60">
        <v>5169</v>
      </c>
      <c r="D36" s="61" t="s">
        <v>354</v>
      </c>
      <c r="E36" s="63" t="s">
        <v>766</v>
      </c>
      <c r="F36" s="142">
        <v>1140</v>
      </c>
      <c r="G36" s="63" t="s">
        <v>467</v>
      </c>
      <c r="H36" s="5"/>
      <c r="I36" s="74"/>
      <c r="J36" s="5"/>
      <c r="K36" s="5"/>
      <c r="L36" s="5"/>
      <c r="M36" s="5"/>
      <c r="N36" s="5"/>
      <c r="O36" s="5"/>
      <c r="P36" s="5"/>
      <c r="Q36" s="5"/>
      <c r="R36" s="5"/>
    </row>
    <row r="37" spans="1:18" s="21" customFormat="1" ht="15.75" customHeight="1" thickBot="1">
      <c r="A37" s="51" t="s">
        <v>767</v>
      </c>
      <c r="B37" s="52"/>
      <c r="C37" s="52"/>
      <c r="D37" s="52"/>
      <c r="E37" s="53"/>
      <c r="F37" s="147">
        <f>SUM(F30:F36)</f>
        <v>176309</v>
      </c>
      <c r="G37" s="36"/>
      <c r="H37" s="5"/>
      <c r="I37" s="8"/>
      <c r="J37" s="5"/>
      <c r="K37" s="5"/>
      <c r="L37" s="5"/>
      <c r="M37" s="5"/>
      <c r="N37" s="5"/>
      <c r="O37" s="5"/>
      <c r="P37" s="5"/>
      <c r="Q37" s="5"/>
      <c r="R37" s="5"/>
    </row>
    <row r="38" spans="1:9" s="5" customFormat="1" ht="13.5" customHeight="1" thickBot="1">
      <c r="A38" s="76"/>
      <c r="B38" s="77"/>
      <c r="C38" s="77"/>
      <c r="D38" s="54"/>
      <c r="E38" s="55"/>
      <c r="F38" s="78"/>
      <c r="G38" s="56"/>
      <c r="I38" s="6"/>
    </row>
    <row r="39" spans="1:18" s="21" customFormat="1" ht="12.75" customHeight="1">
      <c r="A39" s="79" t="s">
        <v>768</v>
      </c>
      <c r="B39" s="70">
        <v>3319</v>
      </c>
      <c r="C39" s="70">
        <v>5169</v>
      </c>
      <c r="D39" s="80" t="s">
        <v>354</v>
      </c>
      <c r="E39" s="67" t="s">
        <v>290</v>
      </c>
      <c r="F39" s="143">
        <v>265</v>
      </c>
      <c r="G39" s="39" t="s">
        <v>467</v>
      </c>
      <c r="H39" s="5"/>
      <c r="I39" s="6"/>
      <c r="J39" s="5"/>
      <c r="K39" s="5"/>
      <c r="L39" s="5"/>
      <c r="M39" s="5"/>
      <c r="N39" s="5"/>
      <c r="O39" s="5"/>
      <c r="P39" s="5"/>
      <c r="Q39" s="5"/>
      <c r="R39" s="5"/>
    </row>
    <row r="40" spans="1:18" s="21" customFormat="1" ht="12.75" customHeight="1">
      <c r="A40" s="81" t="s">
        <v>768</v>
      </c>
      <c r="B40" s="72">
        <v>3326</v>
      </c>
      <c r="C40" s="72">
        <v>5169</v>
      </c>
      <c r="D40" s="47" t="s">
        <v>354</v>
      </c>
      <c r="E40" s="82" t="s">
        <v>291</v>
      </c>
      <c r="F40" s="146">
        <v>344</v>
      </c>
      <c r="G40" s="48" t="s">
        <v>312</v>
      </c>
      <c r="H40" s="5"/>
      <c r="I40" s="6"/>
      <c r="J40" s="5"/>
      <c r="K40" s="5"/>
      <c r="L40" s="5"/>
      <c r="M40" s="5"/>
      <c r="N40" s="5"/>
      <c r="O40" s="5"/>
      <c r="P40" s="5"/>
      <c r="Q40" s="5"/>
      <c r="R40" s="5"/>
    </row>
    <row r="41" spans="1:9" s="5" customFormat="1" ht="12.75" customHeight="1">
      <c r="A41" s="81"/>
      <c r="B41" s="72"/>
      <c r="C41" s="72"/>
      <c r="D41" s="47"/>
      <c r="E41" s="83"/>
      <c r="F41" s="143"/>
      <c r="G41" s="62" t="s">
        <v>313</v>
      </c>
      <c r="I41" s="6"/>
    </row>
    <row r="42" spans="1:9" s="5" customFormat="1" ht="12.75" customHeight="1">
      <c r="A42" s="81" t="s">
        <v>768</v>
      </c>
      <c r="B42" s="47">
        <v>3612</v>
      </c>
      <c r="C42" s="47">
        <v>5169</v>
      </c>
      <c r="D42" s="47" t="s">
        <v>292</v>
      </c>
      <c r="E42" s="46" t="s">
        <v>293</v>
      </c>
      <c r="F42" s="143">
        <v>16153</v>
      </c>
      <c r="G42" s="46" t="s">
        <v>294</v>
      </c>
      <c r="I42" s="6"/>
    </row>
    <row r="43" spans="1:9" s="5" customFormat="1" ht="12.75" customHeight="1">
      <c r="A43" s="68" t="s">
        <v>768</v>
      </c>
      <c r="B43" s="84">
        <v>6409</v>
      </c>
      <c r="C43" s="84">
        <v>5169</v>
      </c>
      <c r="D43" s="41" t="s">
        <v>354</v>
      </c>
      <c r="E43" s="790" t="s">
        <v>295</v>
      </c>
      <c r="F43" s="143">
        <v>485</v>
      </c>
      <c r="G43" s="82" t="s">
        <v>465</v>
      </c>
      <c r="I43" s="6"/>
    </row>
    <row r="44" spans="1:9" s="5" customFormat="1" ht="12.75" customHeight="1">
      <c r="A44" s="68"/>
      <c r="B44" s="60"/>
      <c r="C44" s="60"/>
      <c r="D44" s="61"/>
      <c r="E44" s="788"/>
      <c r="F44" s="143"/>
      <c r="G44" s="85"/>
      <c r="I44" s="6"/>
    </row>
    <row r="45" spans="1:9" s="5" customFormat="1" ht="12.75" customHeight="1">
      <c r="A45" s="68" t="s">
        <v>768</v>
      </c>
      <c r="B45" s="60">
        <v>6409</v>
      </c>
      <c r="C45" s="60">
        <v>5169</v>
      </c>
      <c r="D45" s="61" t="s">
        <v>354</v>
      </c>
      <c r="E45" s="63" t="s">
        <v>36</v>
      </c>
      <c r="F45" s="142">
        <v>16</v>
      </c>
      <c r="G45" s="63" t="s">
        <v>172</v>
      </c>
      <c r="I45" s="6"/>
    </row>
    <row r="46" spans="1:9" s="5" customFormat="1" ht="12.75" customHeight="1">
      <c r="A46" s="68" t="s">
        <v>768</v>
      </c>
      <c r="B46" s="60">
        <v>6409</v>
      </c>
      <c r="C46" s="60">
        <v>5169</v>
      </c>
      <c r="D46" s="61" t="s">
        <v>354</v>
      </c>
      <c r="E46" s="63" t="s">
        <v>296</v>
      </c>
      <c r="F46" s="146">
        <v>289</v>
      </c>
      <c r="G46" s="63" t="s">
        <v>243</v>
      </c>
      <c r="I46" s="6"/>
    </row>
    <row r="47" spans="1:9" s="5" customFormat="1" ht="12.75" customHeight="1">
      <c r="A47" s="68" t="s">
        <v>768</v>
      </c>
      <c r="B47" s="60">
        <v>6409</v>
      </c>
      <c r="C47" s="60">
        <v>5169</v>
      </c>
      <c r="D47" s="61" t="s">
        <v>354</v>
      </c>
      <c r="E47" s="63" t="s">
        <v>244</v>
      </c>
      <c r="F47" s="146">
        <v>114</v>
      </c>
      <c r="G47" s="63" t="s">
        <v>245</v>
      </c>
      <c r="I47" s="6"/>
    </row>
    <row r="48" spans="1:9" s="5" customFormat="1" ht="12.75" customHeight="1">
      <c r="A48" s="68" t="s">
        <v>768</v>
      </c>
      <c r="B48" s="60">
        <v>6409</v>
      </c>
      <c r="C48" s="60">
        <v>5169</v>
      </c>
      <c r="D48" s="61" t="s">
        <v>354</v>
      </c>
      <c r="E48" s="63" t="s">
        <v>246</v>
      </c>
      <c r="F48" s="143">
        <v>26</v>
      </c>
      <c r="G48" s="46" t="s">
        <v>247</v>
      </c>
      <c r="I48" s="6"/>
    </row>
    <row r="49" spans="1:9" s="5" customFormat="1" ht="15.75" customHeight="1" thickBot="1">
      <c r="A49" s="51" t="s">
        <v>248</v>
      </c>
      <c r="B49" s="52"/>
      <c r="C49" s="52"/>
      <c r="D49" s="52"/>
      <c r="E49" s="53"/>
      <c r="F49" s="147">
        <f>SUM(F39:F48)</f>
        <v>17692</v>
      </c>
      <c r="G49" s="36"/>
      <c r="I49" s="6"/>
    </row>
    <row r="50" spans="1:9" s="5" customFormat="1" ht="12.75" customHeight="1" thickBot="1">
      <c r="A50" s="76"/>
      <c r="B50" s="77"/>
      <c r="C50" s="77"/>
      <c r="D50" s="54"/>
      <c r="E50" s="55"/>
      <c r="F50" s="78"/>
      <c r="G50" s="56"/>
      <c r="I50" s="6"/>
    </row>
    <row r="51" spans="1:10" s="5" customFormat="1" ht="12.75" customHeight="1">
      <c r="A51" s="798" t="s">
        <v>234</v>
      </c>
      <c r="B51" s="801">
        <v>6409</v>
      </c>
      <c r="C51" s="801">
        <v>5169</v>
      </c>
      <c r="D51" s="804" t="s">
        <v>354</v>
      </c>
      <c r="E51" s="801"/>
      <c r="F51" s="807">
        <v>247</v>
      </c>
      <c r="G51" s="86" t="s">
        <v>249</v>
      </c>
      <c r="I51" s="6"/>
      <c r="J51" s="87"/>
    </row>
    <row r="52" spans="1:10" s="5" customFormat="1" ht="12.75" customHeight="1">
      <c r="A52" s="799"/>
      <c r="B52" s="802"/>
      <c r="C52" s="802"/>
      <c r="D52" s="805"/>
      <c r="E52" s="802"/>
      <c r="F52" s="808"/>
      <c r="G52" s="88" t="s">
        <v>455</v>
      </c>
      <c r="I52" s="6"/>
      <c r="J52" s="89"/>
    </row>
    <row r="53" spans="1:10" s="5" customFormat="1" ht="14.25" customHeight="1">
      <c r="A53" s="799"/>
      <c r="B53" s="802"/>
      <c r="C53" s="802"/>
      <c r="D53" s="805"/>
      <c r="E53" s="802"/>
      <c r="F53" s="808"/>
      <c r="G53" s="90" t="s">
        <v>314</v>
      </c>
      <c r="I53" s="6"/>
      <c r="J53" s="91"/>
    </row>
    <row r="54" spans="1:10" s="5" customFormat="1" ht="14.25" customHeight="1">
      <c r="A54" s="799"/>
      <c r="B54" s="802"/>
      <c r="C54" s="802"/>
      <c r="D54" s="805"/>
      <c r="E54" s="802"/>
      <c r="F54" s="808"/>
      <c r="G54" s="90" t="s">
        <v>488</v>
      </c>
      <c r="I54" s="6"/>
      <c r="J54" s="91"/>
    </row>
    <row r="55" spans="1:10" s="5" customFormat="1" ht="12.75" customHeight="1">
      <c r="A55" s="799"/>
      <c r="B55" s="802"/>
      <c r="C55" s="802"/>
      <c r="D55" s="805"/>
      <c r="E55" s="802"/>
      <c r="F55" s="808"/>
      <c r="G55" s="90" t="s">
        <v>489</v>
      </c>
      <c r="I55" s="6"/>
      <c r="J55" s="91"/>
    </row>
    <row r="56" spans="1:10" s="5" customFormat="1" ht="12.75" customHeight="1">
      <c r="A56" s="800"/>
      <c r="B56" s="803"/>
      <c r="C56" s="803"/>
      <c r="D56" s="806"/>
      <c r="E56" s="803"/>
      <c r="F56" s="808"/>
      <c r="G56" s="90" t="s">
        <v>490</v>
      </c>
      <c r="I56" s="6"/>
      <c r="J56" s="91"/>
    </row>
    <row r="57" spans="1:9" s="96" customFormat="1" ht="15.75" customHeight="1" thickBot="1">
      <c r="A57" s="92" t="s">
        <v>491</v>
      </c>
      <c r="B57" s="93"/>
      <c r="C57" s="93"/>
      <c r="D57" s="93"/>
      <c r="E57" s="94"/>
      <c r="F57" s="147">
        <f>SUM(F51:F56)</f>
        <v>247</v>
      </c>
      <c r="G57" s="95"/>
      <c r="I57" s="97"/>
    </row>
    <row r="58" spans="1:18" s="96" customFormat="1" ht="15.75" customHeight="1" thickBot="1">
      <c r="A58" s="98" t="s">
        <v>263</v>
      </c>
      <c r="B58" s="99"/>
      <c r="C58" s="99"/>
      <c r="D58" s="100"/>
      <c r="E58" s="101"/>
      <c r="F58" s="156"/>
      <c r="G58" s="102"/>
      <c r="H58" s="103"/>
      <c r="I58" s="104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s="96" customFormat="1" ht="13.5" customHeight="1" thickBot="1">
      <c r="A59" s="105"/>
      <c r="B59" s="106"/>
      <c r="C59" s="106"/>
      <c r="D59" s="107"/>
      <c r="E59" s="106"/>
      <c r="F59" s="108"/>
      <c r="G59" s="109"/>
      <c r="H59" s="103"/>
      <c r="I59" s="110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s="96" customFormat="1" ht="16.5" customHeight="1">
      <c r="A60" s="111" t="s">
        <v>264</v>
      </c>
      <c r="B60" s="112"/>
      <c r="C60" s="112"/>
      <c r="D60" s="112"/>
      <c r="E60" s="112"/>
      <c r="F60" s="150">
        <f>F2+F3+F4+F5+F6+F7+F8+F9+F17+F18+F21+F23+F26+F27+F32+F33+F34+F35+F36++F39+F40+F43+F45+F46+F47+F48+F51</f>
        <v>257207</v>
      </c>
      <c r="G60" s="113"/>
      <c r="H60" s="103"/>
      <c r="I60" s="110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9" s="103" customFormat="1" ht="16.5" customHeight="1">
      <c r="A61" s="114" t="s">
        <v>265</v>
      </c>
      <c r="B61" s="115"/>
      <c r="C61" s="115"/>
      <c r="D61" s="115"/>
      <c r="E61" s="115"/>
      <c r="F61" s="151">
        <f>F62+F63+F64</f>
        <v>185805</v>
      </c>
      <c r="G61" s="116"/>
      <c r="I61" s="110"/>
    </row>
    <row r="62" spans="1:9" s="103" customFormat="1" ht="16.5" customHeight="1">
      <c r="A62" s="117" t="s">
        <v>266</v>
      </c>
      <c r="B62" s="118"/>
      <c r="C62" s="118"/>
      <c r="D62" s="118"/>
      <c r="E62" s="118"/>
      <c r="F62" s="152">
        <f>F10</f>
        <v>170000</v>
      </c>
      <c r="G62" s="119"/>
      <c r="I62" s="110"/>
    </row>
    <row r="63" spans="1:9" s="103" customFormat="1" ht="16.5" customHeight="1">
      <c r="A63" s="120" t="s">
        <v>267</v>
      </c>
      <c r="B63" s="118"/>
      <c r="C63" s="118"/>
      <c r="D63" s="118"/>
      <c r="E63" s="118"/>
      <c r="F63" s="152">
        <f>F11</f>
        <v>11405</v>
      </c>
      <c r="G63" s="119"/>
      <c r="I63" s="110"/>
    </row>
    <row r="64" spans="1:9" s="103" customFormat="1" ht="16.5" customHeight="1">
      <c r="A64" s="117" t="s">
        <v>268</v>
      </c>
      <c r="B64" s="118"/>
      <c r="C64" s="118"/>
      <c r="D64" s="118"/>
      <c r="E64" s="118"/>
      <c r="F64" s="152">
        <f>F14+F15+F16</f>
        <v>4400</v>
      </c>
      <c r="G64" s="119"/>
      <c r="I64" s="110"/>
    </row>
    <row r="65" spans="1:9" s="103" customFormat="1" ht="16.5" customHeight="1">
      <c r="A65" s="121" t="s">
        <v>479</v>
      </c>
      <c r="B65" s="122"/>
      <c r="C65" s="122"/>
      <c r="D65" s="122"/>
      <c r="E65" s="122"/>
      <c r="F65" s="153">
        <f>F30</f>
        <v>26759</v>
      </c>
      <c r="G65" s="119"/>
      <c r="I65" s="110"/>
    </row>
    <row r="66" spans="1:9" s="103" customFormat="1" ht="16.5" customHeight="1" thickBot="1">
      <c r="A66" s="123" t="s">
        <v>480</v>
      </c>
      <c r="B66" s="124"/>
      <c r="C66" s="124"/>
      <c r="D66" s="124"/>
      <c r="E66" s="124"/>
      <c r="F66" s="154">
        <f>F42</f>
        <v>16153</v>
      </c>
      <c r="G66" s="125"/>
      <c r="I66" s="110"/>
    </row>
    <row r="67" spans="1:9" s="130" customFormat="1" ht="18" customHeight="1" thickBot="1">
      <c r="A67" s="126" t="s">
        <v>481</v>
      </c>
      <c r="B67" s="127"/>
      <c r="C67" s="127"/>
      <c r="D67" s="127"/>
      <c r="E67" s="128"/>
      <c r="F67" s="149">
        <f>F60+F61+F65+F66</f>
        <v>485924</v>
      </c>
      <c r="G67" s="129"/>
      <c r="I67" s="131"/>
    </row>
    <row r="68" spans="1:6" ht="24.75" customHeight="1">
      <c r="A68" s="21"/>
      <c r="B68" s="21"/>
      <c r="C68" s="21"/>
      <c r="D68" s="21"/>
      <c r="E68" s="132"/>
      <c r="F68" s="133"/>
    </row>
    <row r="69" spans="1:7" ht="24.75" customHeight="1">
      <c r="A69" s="21"/>
      <c r="B69" s="21"/>
      <c r="C69" s="21"/>
      <c r="D69" s="135"/>
      <c r="E69" s="135"/>
      <c r="F69" s="136"/>
      <c r="G69" s="137"/>
    </row>
    <row r="70" spans="1:7" ht="16.5" customHeight="1">
      <c r="A70" s="21"/>
      <c r="B70" s="21"/>
      <c r="C70" s="21"/>
      <c r="D70" s="135"/>
      <c r="E70" s="135"/>
      <c r="F70" s="138"/>
      <c r="G70" s="137"/>
    </row>
    <row r="71" spans="1:6" ht="16.5" customHeight="1">
      <c r="A71" s="21"/>
      <c r="B71" s="21"/>
      <c r="C71" s="21"/>
      <c r="D71" s="135"/>
      <c r="E71" s="135"/>
      <c r="F71" s="32"/>
    </row>
    <row r="72" spans="1:6" ht="16.5" customHeight="1">
      <c r="A72" s="21"/>
      <c r="B72" s="21"/>
      <c r="C72" s="21"/>
      <c r="D72" s="135"/>
      <c r="E72" s="135"/>
      <c r="F72" s="32"/>
    </row>
    <row r="73" spans="1:6" ht="16.5" customHeight="1">
      <c r="A73" s="21"/>
      <c r="B73" s="21"/>
      <c r="C73" s="21"/>
      <c r="D73" s="135"/>
      <c r="E73" s="139"/>
      <c r="F73" s="32"/>
    </row>
    <row r="74" spans="1:6" ht="16.5" customHeight="1">
      <c r="A74" s="21"/>
      <c r="B74" s="21"/>
      <c r="C74" s="21"/>
      <c r="D74" s="135"/>
      <c r="E74" s="135"/>
      <c r="F74" s="140"/>
    </row>
    <row r="75" spans="1:6" ht="16.5" customHeight="1">
      <c r="A75" s="21"/>
      <c r="B75" s="21"/>
      <c r="C75" s="21"/>
      <c r="D75" s="135"/>
      <c r="E75" s="135"/>
      <c r="F75" s="32"/>
    </row>
    <row r="76" spans="1:6" ht="16.5" customHeight="1">
      <c r="A76" s="21"/>
      <c r="B76" s="21"/>
      <c r="C76" s="21"/>
      <c r="D76" s="135"/>
      <c r="E76" s="135"/>
      <c r="F76" s="32"/>
    </row>
    <row r="77" spans="1:6" ht="16.5" customHeight="1">
      <c r="A77" s="21"/>
      <c r="B77" s="21"/>
      <c r="C77" s="21"/>
      <c r="D77" s="21"/>
      <c r="F77" s="32"/>
    </row>
    <row r="78" spans="1:6" ht="16.5" customHeight="1">
      <c r="A78" s="21"/>
      <c r="B78" s="21"/>
      <c r="C78" s="21"/>
      <c r="D78" s="21"/>
      <c r="F78" s="32"/>
    </row>
    <row r="79" spans="1:6" ht="16.5" customHeight="1">
      <c r="A79" s="21"/>
      <c r="B79" s="21"/>
      <c r="C79" s="21"/>
      <c r="D79" s="21"/>
      <c r="F79" s="32"/>
    </row>
    <row r="80" spans="1:6" ht="16.5" customHeight="1">
      <c r="A80" s="21"/>
      <c r="B80" s="21"/>
      <c r="C80" s="21"/>
      <c r="D80" s="21"/>
      <c r="F80" s="32"/>
    </row>
    <row r="81" spans="1:6" ht="16.5" customHeight="1">
      <c r="A81" s="21"/>
      <c r="B81" s="21"/>
      <c r="C81" s="21"/>
      <c r="D81" s="21"/>
      <c r="F81" s="32"/>
    </row>
    <row r="82" spans="1:6" ht="16.5" customHeight="1">
      <c r="A82" s="21"/>
      <c r="B82" s="21"/>
      <c r="C82" s="21"/>
      <c r="D82" s="21"/>
      <c r="F82" s="32"/>
    </row>
    <row r="83" ht="16.5" customHeight="1"/>
    <row r="84" ht="16.5" customHeight="1"/>
    <row r="85" ht="16.5" customHeight="1"/>
  </sheetData>
  <sheetProtection/>
  <mergeCells count="9">
    <mergeCell ref="F51:F56"/>
    <mergeCell ref="E21:E22"/>
    <mergeCell ref="D30:D31"/>
    <mergeCell ref="E43:E44"/>
    <mergeCell ref="E51:E56"/>
    <mergeCell ref="A51:A56"/>
    <mergeCell ref="B51:B56"/>
    <mergeCell ref="C51:C56"/>
    <mergeCell ref="D51:D56"/>
  </mergeCells>
  <printOptions horizontalCentered="1"/>
  <pageMargins left="0.1968503937007874" right="0.1968503937007874" top="0.99" bottom="0.8267716535433072" header="0.5118110236220472" footer="0.5118110236220472"/>
  <pageSetup firstPageNumber="4" useFirstPageNumber="1" horizontalDpi="600" verticalDpi="600" orientation="landscape" paperSize="9" scale="85" r:id="rId1"/>
  <headerFooter alignWithMargins="0">
    <oddHeader>&amp;Lv tis. Kč&amp;C&amp;"Arial,Tučné"&amp;11Sumář objednávek veřejných služeb u akciových společností - rok 2011        
(individuální příslib)                     &amp;RPříloha č. 4</oddHeader>
    <oddFooter>&amp;C&amp;P</oddFooter>
  </headerFooter>
  <rowBreaks count="1" manualBreakCount="1">
    <brk id="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16" sqref="L16"/>
    </sheetView>
  </sheetViews>
  <sheetFormatPr defaultColWidth="9.140625" defaultRowHeight="12.75" outlineLevelCol="1"/>
  <cols>
    <col min="1" max="1" width="26.140625" style="21" customWidth="1"/>
    <col min="2" max="2" width="5.7109375" style="21" hidden="1" customWidth="1" outlineLevel="1"/>
    <col min="3" max="3" width="12.28125" style="32" hidden="1" customWidth="1"/>
    <col min="4" max="5" width="12.28125" style="32" hidden="1" customWidth="1" outlineLevel="1"/>
    <col min="6" max="10" width="12.28125" style="32" hidden="1" customWidth="1"/>
    <col min="11" max="11" width="11.421875" style="32" customWidth="1"/>
    <col min="12" max="12" width="48.00390625" style="21" customWidth="1"/>
    <col min="13" max="16384" width="9.140625" style="21" customWidth="1"/>
  </cols>
  <sheetData>
    <row r="1" spans="1:12" s="10" customFormat="1" ht="53.25" customHeight="1" thickBot="1">
      <c r="A1" s="4" t="s">
        <v>703</v>
      </c>
      <c r="B1" s="4" t="s">
        <v>704</v>
      </c>
      <c r="C1" s="4" t="s">
        <v>705</v>
      </c>
      <c r="D1" s="9" t="str">
        <f>'[2]03-OKR'!D1</f>
        <v>Upravený rozpočet                                      k 15.9.2009</v>
      </c>
      <c r="E1" s="4" t="s">
        <v>219</v>
      </c>
      <c r="F1" s="9" t="s">
        <v>160</v>
      </c>
      <c r="G1" s="1" t="s">
        <v>161</v>
      </c>
      <c r="H1" s="4" t="s">
        <v>162</v>
      </c>
      <c r="I1" s="4" t="s">
        <v>701</v>
      </c>
      <c r="J1" s="4" t="s">
        <v>218</v>
      </c>
      <c r="K1" s="184" t="s">
        <v>765</v>
      </c>
      <c r="L1" s="4" t="s">
        <v>320</v>
      </c>
    </row>
    <row r="2" spans="1:12" ht="40.5" customHeight="1">
      <c r="A2" s="11" t="s">
        <v>222</v>
      </c>
      <c r="B2" s="12" t="s">
        <v>223</v>
      </c>
      <c r="C2" s="13">
        <v>23165</v>
      </c>
      <c r="D2" s="14">
        <f>C2+155000</f>
        <v>178165</v>
      </c>
      <c r="E2" s="15">
        <v>2731355</v>
      </c>
      <c r="F2" s="16">
        <v>26051</v>
      </c>
      <c r="G2" s="17">
        <v>22186</v>
      </c>
      <c r="H2" s="13">
        <v>23320</v>
      </c>
      <c r="I2" s="13">
        <v>23165</v>
      </c>
      <c r="J2" s="18">
        <v>1956</v>
      </c>
      <c r="K2" s="158">
        <v>23165</v>
      </c>
      <c r="L2" s="20"/>
    </row>
    <row r="3" spans="1:12" ht="40.5" customHeight="1">
      <c r="A3" s="22" t="s">
        <v>224</v>
      </c>
      <c r="B3" s="23" t="s">
        <v>225</v>
      </c>
      <c r="C3" s="13">
        <v>90000</v>
      </c>
      <c r="D3" s="19">
        <f>C3+2000000+2701000</f>
        <v>4791000</v>
      </c>
      <c r="E3" s="15">
        <v>2410000</v>
      </c>
      <c r="F3" s="24">
        <v>98643</v>
      </c>
      <c r="G3" s="17">
        <v>83643</v>
      </c>
      <c r="H3" s="13">
        <v>97247</v>
      </c>
      <c r="I3" s="13">
        <v>90000</v>
      </c>
      <c r="J3" s="18">
        <v>1958</v>
      </c>
      <c r="K3" s="158">
        <v>90000</v>
      </c>
      <c r="L3" s="20"/>
    </row>
    <row r="4" spans="1:12" ht="40.5" customHeight="1">
      <c r="A4" s="22" t="s">
        <v>226</v>
      </c>
      <c r="B4" s="23" t="s">
        <v>227</v>
      </c>
      <c r="C4" s="13">
        <v>4200</v>
      </c>
      <c r="D4" s="19">
        <f>C4+250000</f>
        <v>254200</v>
      </c>
      <c r="E4" s="15"/>
      <c r="F4" s="24">
        <v>4450</v>
      </c>
      <c r="G4" s="17">
        <v>3750</v>
      </c>
      <c r="H4" s="13">
        <v>4370</v>
      </c>
      <c r="I4" s="13">
        <v>4200</v>
      </c>
      <c r="J4" s="18">
        <v>1960</v>
      </c>
      <c r="K4" s="158">
        <v>4200</v>
      </c>
      <c r="L4" s="25"/>
    </row>
    <row r="5" spans="1:12" ht="40.5" customHeight="1">
      <c r="A5" s="22" t="s">
        <v>668</v>
      </c>
      <c r="B5" s="23" t="s">
        <v>669</v>
      </c>
      <c r="C5" s="13">
        <v>35000</v>
      </c>
      <c r="D5" s="19">
        <f>C5+745000+1950000+489000</f>
        <v>3219000</v>
      </c>
      <c r="E5" s="15"/>
      <c r="F5" s="24">
        <v>38720</v>
      </c>
      <c r="G5" s="17">
        <v>32880</v>
      </c>
      <c r="H5" s="13">
        <v>35732</v>
      </c>
      <c r="I5" s="13">
        <v>35000</v>
      </c>
      <c r="J5" s="18">
        <v>1964</v>
      </c>
      <c r="K5" s="158">
        <v>34500</v>
      </c>
      <c r="L5" s="25"/>
    </row>
    <row r="6" spans="1:12" ht="40.5" customHeight="1">
      <c r="A6" s="22" t="s">
        <v>451</v>
      </c>
      <c r="B6" s="23" t="s">
        <v>452</v>
      </c>
      <c r="C6" s="13">
        <v>17744</v>
      </c>
      <c r="D6" s="19">
        <f>C6+625000+50000+625000+161000</f>
        <v>1478744</v>
      </c>
      <c r="E6" s="15">
        <v>625000</v>
      </c>
      <c r="F6" s="24">
        <v>19830</v>
      </c>
      <c r="G6" s="17">
        <v>16866</v>
      </c>
      <c r="H6" s="13">
        <v>17744</v>
      </c>
      <c r="I6" s="13">
        <v>17744</v>
      </c>
      <c r="J6" s="18">
        <v>1974</v>
      </c>
      <c r="K6" s="158">
        <v>17744</v>
      </c>
      <c r="L6" s="25"/>
    </row>
    <row r="7" spans="1:12" ht="40.5" customHeight="1" thickBot="1">
      <c r="A7" s="22" t="s">
        <v>298</v>
      </c>
      <c r="B7" s="23" t="s">
        <v>299</v>
      </c>
      <c r="C7" s="13">
        <v>3500</v>
      </c>
      <c r="D7" s="19">
        <f>C7+396000</f>
        <v>399500</v>
      </c>
      <c r="E7" s="15"/>
      <c r="F7" s="24">
        <v>3896</v>
      </c>
      <c r="G7" s="17">
        <v>3312</v>
      </c>
      <c r="H7" s="13">
        <v>3896</v>
      </c>
      <c r="I7" s="13">
        <v>3500</v>
      </c>
      <c r="J7" s="18">
        <v>1975</v>
      </c>
      <c r="K7" s="158">
        <v>3500</v>
      </c>
      <c r="L7" s="25"/>
    </row>
    <row r="8" spans="1:12" s="31" customFormat="1" ht="40.5" customHeight="1" thickBot="1">
      <c r="A8" s="26" t="s">
        <v>300</v>
      </c>
      <c r="B8" s="27"/>
      <c r="C8" s="28">
        <f aca="true" t="shared" si="0" ref="C8:I8">SUM(C2:C7)</f>
        <v>173609</v>
      </c>
      <c r="D8" s="29">
        <f t="shared" si="0"/>
        <v>10320609</v>
      </c>
      <c r="E8" s="29">
        <f t="shared" si="0"/>
        <v>5766355</v>
      </c>
      <c r="F8" s="28">
        <f t="shared" si="0"/>
        <v>191590</v>
      </c>
      <c r="G8" s="28">
        <f t="shared" si="0"/>
        <v>162637</v>
      </c>
      <c r="H8" s="28">
        <f t="shared" si="0"/>
        <v>182309</v>
      </c>
      <c r="I8" s="28">
        <f t="shared" si="0"/>
        <v>173609</v>
      </c>
      <c r="J8" s="28"/>
      <c r="K8" s="159">
        <f>SUM(K2:K7)</f>
        <v>173109</v>
      </c>
      <c r="L8" s="30"/>
    </row>
    <row r="9" spans="1:2" ht="59.25" customHeight="1">
      <c r="A9" s="3"/>
      <c r="B9" s="3"/>
    </row>
    <row r="10" ht="19.5" customHeight="1">
      <c r="D10" s="32" t="s">
        <v>220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 horizontalCentered="1"/>
  <pageMargins left="0.53" right="0.51" top="1.3779527559055118" bottom="0.984251968503937" header="0.7480314960629921" footer="0.5118110236220472"/>
  <pageSetup firstPageNumber="6" useFirstPageNumber="1" horizontalDpi="600" verticalDpi="600" orientation="landscape" paperSize="9" scale="90" r:id="rId1"/>
  <headerFooter alignWithMargins="0">
    <oddHeader>&amp;L &amp;"Arial,Tučné"v tis. Kč&amp;C&amp;"Arial,Tučné"&amp;11Schválený rozpočet příspěvkových organizací na rok 2011
provozní část - individuální příslib&amp;RPříloha č. 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0"/>
  <sheetViews>
    <sheetView zoomScalePageLayoutView="0" workbookViewId="0" topLeftCell="A1">
      <pane ySplit="1" topLeftCell="BM20" activePane="bottomLeft" state="frozen"/>
      <selection pane="topLeft" activeCell="A1" sqref="A1"/>
      <selection pane="bottomLeft" activeCell="D48" sqref="D48"/>
    </sheetView>
  </sheetViews>
  <sheetFormatPr defaultColWidth="9.140625" defaultRowHeight="12.75" outlineLevelRow="1"/>
  <cols>
    <col min="1" max="1" width="22.421875" style="291" customWidth="1"/>
    <col min="2" max="2" width="6.8515625" style="292" customWidth="1"/>
    <col min="3" max="3" width="6.7109375" style="292" customWidth="1"/>
    <col min="4" max="4" width="53.421875" style="271" customWidth="1"/>
    <col min="5" max="5" width="9.00390625" style="295" hidden="1" customWidth="1"/>
    <col min="6" max="6" width="11.140625" style="295" hidden="1" customWidth="1"/>
    <col min="7" max="7" width="8.7109375" style="295" hidden="1" customWidth="1"/>
    <col min="8" max="8" width="11.421875" style="295" hidden="1" customWidth="1"/>
    <col min="9" max="9" width="10.421875" style="295" customWidth="1"/>
    <col min="10" max="10" width="44.28125" style="296" customWidth="1"/>
    <col min="11" max="11" width="13.421875" style="271" customWidth="1"/>
    <col min="12" max="16384" width="9.140625" style="271" customWidth="1"/>
  </cols>
  <sheetData>
    <row r="1" spans="1:10" s="273" customFormat="1" ht="58.5" customHeight="1">
      <c r="A1" s="272" t="s">
        <v>230</v>
      </c>
      <c r="B1" s="272" t="s">
        <v>216</v>
      </c>
      <c r="C1" s="272" t="s">
        <v>217</v>
      </c>
      <c r="D1" s="272" t="s">
        <v>315</v>
      </c>
      <c r="E1" s="272" t="s">
        <v>316</v>
      </c>
      <c r="F1" s="272" t="s">
        <v>317</v>
      </c>
      <c r="G1" s="272" t="s">
        <v>318</v>
      </c>
      <c r="H1" s="272" t="s">
        <v>319</v>
      </c>
      <c r="I1" s="184" t="s">
        <v>765</v>
      </c>
      <c r="J1" s="272" t="s">
        <v>320</v>
      </c>
    </row>
    <row r="2" spans="1:11" s="302" customFormat="1" ht="19.5" customHeight="1">
      <c r="A2" s="297" t="s">
        <v>321</v>
      </c>
      <c r="B2" s="298">
        <v>6171</v>
      </c>
      <c r="C2" s="298">
        <v>5194</v>
      </c>
      <c r="D2" s="297" t="s">
        <v>322</v>
      </c>
      <c r="E2" s="299">
        <v>1500</v>
      </c>
      <c r="F2" s="300">
        <v>26</v>
      </c>
      <c r="G2" s="299"/>
      <c r="H2" s="299">
        <v>1500</v>
      </c>
      <c r="I2" s="299">
        <v>1300</v>
      </c>
      <c r="J2" s="297" t="s">
        <v>805</v>
      </c>
      <c r="K2" s="301"/>
    </row>
    <row r="3" spans="1:11" s="221" customFormat="1" ht="13.5" customHeight="1">
      <c r="A3" s="219" t="s">
        <v>221</v>
      </c>
      <c r="B3" s="220"/>
      <c r="C3" s="220"/>
      <c r="D3" s="220"/>
      <c r="E3" s="220">
        <f>E2</f>
        <v>1500</v>
      </c>
      <c r="F3" s="220">
        <f>F2</f>
        <v>26</v>
      </c>
      <c r="G3" s="220">
        <f>G2</f>
        <v>0</v>
      </c>
      <c r="H3" s="220">
        <f>H2</f>
        <v>1500</v>
      </c>
      <c r="I3" s="311">
        <f>I2</f>
        <v>1300</v>
      </c>
      <c r="J3" s="220"/>
      <c r="K3" s="220"/>
    </row>
    <row r="4" spans="1:10" s="228" customFormat="1" ht="13.5" customHeight="1">
      <c r="A4" s="222" t="s">
        <v>806</v>
      </c>
      <c r="B4" s="223">
        <v>3635</v>
      </c>
      <c r="C4" s="223">
        <v>5221</v>
      </c>
      <c r="D4" s="224" t="s">
        <v>807</v>
      </c>
      <c r="E4" s="226">
        <v>250</v>
      </c>
      <c r="F4" s="227">
        <v>250</v>
      </c>
      <c r="G4" s="226"/>
      <c r="H4" s="226">
        <v>250</v>
      </c>
      <c r="I4" s="226">
        <v>250</v>
      </c>
      <c r="J4" s="222"/>
    </row>
    <row r="5" spans="1:10" s="228" customFormat="1" ht="13.5" customHeight="1">
      <c r="A5" s="224"/>
      <c r="B5" s="223">
        <v>3322</v>
      </c>
      <c r="C5" s="223">
        <v>5212</v>
      </c>
      <c r="D5" s="791" t="s">
        <v>30</v>
      </c>
      <c r="E5" s="226">
        <v>200</v>
      </c>
      <c r="F5" s="227">
        <v>200</v>
      </c>
      <c r="G5" s="226"/>
      <c r="H5" s="226">
        <v>200</v>
      </c>
      <c r="I5" s="226">
        <v>200</v>
      </c>
      <c r="J5" s="222"/>
    </row>
    <row r="6" spans="1:10" s="228" customFormat="1" ht="13.5" customHeight="1">
      <c r="A6" s="224"/>
      <c r="B6" s="223">
        <v>3322</v>
      </c>
      <c r="C6" s="223">
        <v>5213</v>
      </c>
      <c r="D6" s="792"/>
      <c r="E6" s="226">
        <v>100</v>
      </c>
      <c r="F6" s="227">
        <v>100</v>
      </c>
      <c r="G6" s="226"/>
      <c r="H6" s="226">
        <v>100</v>
      </c>
      <c r="I6" s="226">
        <v>100</v>
      </c>
      <c r="J6" s="222"/>
    </row>
    <row r="7" spans="1:10" s="228" customFormat="1" ht="13.5" customHeight="1">
      <c r="A7" s="224"/>
      <c r="B7" s="223">
        <v>3322</v>
      </c>
      <c r="C7" s="223">
        <v>5223</v>
      </c>
      <c r="D7" s="792"/>
      <c r="E7" s="226">
        <v>300</v>
      </c>
      <c r="F7" s="227">
        <v>300</v>
      </c>
      <c r="G7" s="226"/>
      <c r="H7" s="226">
        <v>300</v>
      </c>
      <c r="I7" s="226">
        <v>300</v>
      </c>
      <c r="J7" s="222"/>
    </row>
    <row r="8" spans="1:10" s="228" customFormat="1" ht="13.5" customHeight="1">
      <c r="A8" s="224"/>
      <c r="B8" s="223">
        <v>3322</v>
      </c>
      <c r="C8" s="223">
        <v>5225</v>
      </c>
      <c r="D8" s="792"/>
      <c r="E8" s="226">
        <v>50</v>
      </c>
      <c r="F8" s="227">
        <v>50</v>
      </c>
      <c r="G8" s="226"/>
      <c r="H8" s="226">
        <v>50</v>
      </c>
      <c r="I8" s="226">
        <v>50</v>
      </c>
      <c r="J8" s="222"/>
    </row>
    <row r="9" spans="1:11" s="232" customFormat="1" ht="13.5" customHeight="1">
      <c r="A9" s="229" t="s">
        <v>221</v>
      </c>
      <c r="B9" s="230"/>
      <c r="C9" s="230"/>
      <c r="D9" s="229"/>
      <c r="E9" s="231">
        <f>SUM(E4:E8)</f>
        <v>900</v>
      </c>
      <c r="F9" s="231">
        <f>SUM(F4:F8)</f>
        <v>900</v>
      </c>
      <c r="G9" s="231">
        <f>SUM(G4:G8)</f>
        <v>0</v>
      </c>
      <c r="H9" s="231">
        <f>SUM(H4:H8)</f>
        <v>900</v>
      </c>
      <c r="I9" s="231">
        <f>SUM(I4:I8)</f>
        <v>900</v>
      </c>
      <c r="J9" s="231"/>
      <c r="K9" s="231"/>
    </row>
    <row r="10" spans="1:10" s="233" customFormat="1" ht="13.5" customHeight="1">
      <c r="A10" s="222" t="s">
        <v>808</v>
      </c>
      <c r="B10" s="234">
        <v>2141</v>
      </c>
      <c r="C10" s="234">
        <v>5223</v>
      </c>
      <c r="D10" s="235" t="s">
        <v>31</v>
      </c>
      <c r="E10" s="236">
        <v>140</v>
      </c>
      <c r="F10" s="237">
        <v>140</v>
      </c>
      <c r="G10" s="236"/>
      <c r="H10" s="236">
        <v>0</v>
      </c>
      <c r="I10" s="236">
        <v>294</v>
      </c>
      <c r="J10" s="238" t="s">
        <v>809</v>
      </c>
    </row>
    <row r="11" spans="1:11" s="243" customFormat="1" ht="13.5" customHeight="1">
      <c r="A11" s="222"/>
      <c r="B11" s="240">
        <v>2143</v>
      </c>
      <c r="C11" s="240">
        <v>5221</v>
      </c>
      <c r="D11" s="224" t="s">
        <v>353</v>
      </c>
      <c r="E11" s="236">
        <v>500</v>
      </c>
      <c r="F11" s="237">
        <v>0</v>
      </c>
      <c r="G11" s="236"/>
      <c r="H11" s="236">
        <v>500</v>
      </c>
      <c r="I11" s="236">
        <v>450</v>
      </c>
      <c r="J11" s="241" t="s">
        <v>229</v>
      </c>
      <c r="K11" s="242"/>
    </row>
    <row r="12" spans="1:11" s="243" customFormat="1" ht="13.5" customHeight="1">
      <c r="A12" s="222"/>
      <c r="B12" s="240">
        <v>2141</v>
      </c>
      <c r="C12" s="240">
        <v>5212</v>
      </c>
      <c r="D12" s="224" t="s">
        <v>361</v>
      </c>
      <c r="E12" s="236">
        <v>157</v>
      </c>
      <c r="F12" s="237">
        <v>157</v>
      </c>
      <c r="G12" s="236"/>
      <c r="H12" s="236">
        <v>112</v>
      </c>
      <c r="I12" s="236">
        <v>168</v>
      </c>
      <c r="J12" s="241" t="s">
        <v>362</v>
      </c>
      <c r="K12" s="242"/>
    </row>
    <row r="13" spans="1:11" s="243" customFormat="1" ht="13.5" customHeight="1">
      <c r="A13" s="222"/>
      <c r="B13" s="240">
        <v>3313</v>
      </c>
      <c r="C13" s="240">
        <v>5213</v>
      </c>
      <c r="D13" s="224" t="s">
        <v>424</v>
      </c>
      <c r="E13" s="236">
        <v>650</v>
      </c>
      <c r="F13" s="237">
        <v>650</v>
      </c>
      <c r="G13" s="236"/>
      <c r="H13" s="236">
        <v>650</v>
      </c>
      <c r="I13" s="236">
        <v>2850</v>
      </c>
      <c r="J13" s="241"/>
      <c r="K13" s="242"/>
    </row>
    <row r="14" spans="1:10" s="243" customFormat="1" ht="13.5" customHeight="1">
      <c r="A14" s="244"/>
      <c r="B14" s="245">
        <v>3319</v>
      </c>
      <c r="C14" s="245">
        <v>5212</v>
      </c>
      <c r="D14" s="244" t="s">
        <v>425</v>
      </c>
      <c r="E14" s="236">
        <v>500</v>
      </c>
      <c r="F14" s="237">
        <v>500</v>
      </c>
      <c r="G14" s="236"/>
      <c r="H14" s="236">
        <v>500</v>
      </c>
      <c r="I14" s="236">
        <v>450</v>
      </c>
      <c r="J14" s="241"/>
    </row>
    <row r="15" spans="1:10" s="243" customFormat="1" ht="13.5" customHeight="1">
      <c r="A15" s="244"/>
      <c r="B15" s="245">
        <v>3319</v>
      </c>
      <c r="C15" s="245">
        <v>5212</v>
      </c>
      <c r="D15" s="244" t="s">
        <v>426</v>
      </c>
      <c r="E15" s="236">
        <v>300</v>
      </c>
      <c r="F15" s="237">
        <v>300</v>
      </c>
      <c r="G15" s="236"/>
      <c r="H15" s="236">
        <v>300</v>
      </c>
      <c r="I15" s="236">
        <v>270</v>
      </c>
      <c r="J15" s="241"/>
    </row>
    <row r="16" spans="1:10" s="243" customFormat="1" ht="13.5" customHeight="1">
      <c r="A16" s="244"/>
      <c r="B16" s="245">
        <v>3319</v>
      </c>
      <c r="C16" s="245">
        <v>5212</v>
      </c>
      <c r="D16" s="244" t="s">
        <v>427</v>
      </c>
      <c r="E16" s="236">
        <v>400</v>
      </c>
      <c r="F16" s="237">
        <v>400</v>
      </c>
      <c r="G16" s="236"/>
      <c r="H16" s="236">
        <v>300</v>
      </c>
      <c r="I16" s="236">
        <v>300</v>
      </c>
      <c r="J16" s="241"/>
    </row>
    <row r="17" spans="1:10" s="246" customFormat="1" ht="13.5" customHeight="1">
      <c r="A17" s="244"/>
      <c r="B17" s="245">
        <v>3319</v>
      </c>
      <c r="C17" s="245">
        <v>5212</v>
      </c>
      <c r="D17" s="244" t="s">
        <v>428</v>
      </c>
      <c r="E17" s="236">
        <v>250</v>
      </c>
      <c r="F17" s="237">
        <v>250</v>
      </c>
      <c r="G17" s="236"/>
      <c r="H17" s="236">
        <v>300</v>
      </c>
      <c r="I17" s="236">
        <v>250</v>
      </c>
      <c r="J17" s="241"/>
    </row>
    <row r="18" spans="1:11" s="246" customFormat="1" ht="13.5" customHeight="1">
      <c r="A18" s="244"/>
      <c r="B18" s="245">
        <v>3319</v>
      </c>
      <c r="C18" s="245">
        <v>5212</v>
      </c>
      <c r="D18" s="244" t="s">
        <v>429</v>
      </c>
      <c r="E18" s="236">
        <v>200</v>
      </c>
      <c r="F18" s="237">
        <v>200</v>
      </c>
      <c r="G18" s="236"/>
      <c r="H18" s="236">
        <v>200</v>
      </c>
      <c r="I18" s="236">
        <v>180</v>
      </c>
      <c r="J18" s="241"/>
      <c r="K18" s="247"/>
    </row>
    <row r="19" spans="1:11" s="243" customFormat="1" ht="13.5" customHeight="1">
      <c r="A19" s="244"/>
      <c r="B19" s="245">
        <v>3319</v>
      </c>
      <c r="C19" s="245">
        <v>5213</v>
      </c>
      <c r="D19" s="244" t="s">
        <v>430</v>
      </c>
      <c r="E19" s="236">
        <v>350</v>
      </c>
      <c r="F19" s="237">
        <v>350</v>
      </c>
      <c r="G19" s="236"/>
      <c r="H19" s="236">
        <v>350</v>
      </c>
      <c r="I19" s="236">
        <v>300</v>
      </c>
      <c r="J19" s="241"/>
      <c r="K19" s="242"/>
    </row>
    <row r="20" spans="1:11" s="243" customFormat="1" ht="13.5" customHeight="1">
      <c r="A20" s="244"/>
      <c r="B20" s="245">
        <v>3319</v>
      </c>
      <c r="C20" s="245">
        <v>5219</v>
      </c>
      <c r="D20" s="244" t="s">
        <v>431</v>
      </c>
      <c r="E20" s="236">
        <v>250</v>
      </c>
      <c r="F20" s="237">
        <v>250</v>
      </c>
      <c r="G20" s="236"/>
      <c r="H20" s="236">
        <v>250</v>
      </c>
      <c r="I20" s="236">
        <v>250</v>
      </c>
      <c r="J20" s="241"/>
      <c r="K20" s="242"/>
    </row>
    <row r="21" spans="1:10" s="243" customFormat="1" ht="13.5" customHeight="1">
      <c r="A21" s="244"/>
      <c r="B21" s="245">
        <v>3319</v>
      </c>
      <c r="C21" s="245">
        <v>5222</v>
      </c>
      <c r="D21" s="244" t="s">
        <v>432</v>
      </c>
      <c r="E21" s="236">
        <v>500</v>
      </c>
      <c r="F21" s="237">
        <v>500</v>
      </c>
      <c r="G21" s="236"/>
      <c r="H21" s="236">
        <v>500</v>
      </c>
      <c r="I21" s="236">
        <v>450</v>
      </c>
      <c r="J21" s="241"/>
    </row>
    <row r="22" spans="1:10" s="243" customFormat="1" ht="13.5" customHeight="1">
      <c r="A22" s="244"/>
      <c r="B22" s="245">
        <v>3319</v>
      </c>
      <c r="C22" s="245">
        <v>5222</v>
      </c>
      <c r="D22" s="244" t="s">
        <v>433</v>
      </c>
      <c r="E22" s="236">
        <v>25</v>
      </c>
      <c r="F22" s="237">
        <v>25</v>
      </c>
      <c r="G22" s="236"/>
      <c r="H22" s="236">
        <v>25</v>
      </c>
      <c r="I22" s="236">
        <v>25</v>
      </c>
      <c r="J22" s="241"/>
    </row>
    <row r="23" spans="1:10" s="243" customFormat="1" ht="13.5" customHeight="1">
      <c r="A23" s="244"/>
      <c r="B23" s="245">
        <v>3319</v>
      </c>
      <c r="C23" s="245">
        <v>5222</v>
      </c>
      <c r="D23" s="244" t="s">
        <v>434</v>
      </c>
      <c r="E23" s="236">
        <v>250</v>
      </c>
      <c r="F23" s="237">
        <v>250</v>
      </c>
      <c r="G23" s="236"/>
      <c r="H23" s="236">
        <v>500</v>
      </c>
      <c r="I23" s="236">
        <v>550</v>
      </c>
      <c r="J23" s="241"/>
    </row>
    <row r="24" spans="1:10" s="243" customFormat="1" ht="13.5" customHeight="1">
      <c r="A24" s="244"/>
      <c r="B24" s="245">
        <v>3319</v>
      </c>
      <c r="C24" s="245">
        <v>5222</v>
      </c>
      <c r="D24" s="244" t="s">
        <v>435</v>
      </c>
      <c r="E24" s="236">
        <v>100</v>
      </c>
      <c r="F24" s="237">
        <v>100</v>
      </c>
      <c r="G24" s="236"/>
      <c r="H24" s="236">
        <v>100</v>
      </c>
      <c r="I24" s="236">
        <v>90</v>
      </c>
      <c r="J24" s="241"/>
    </row>
    <row r="25" spans="1:11" s="243" customFormat="1" ht="13.5" customHeight="1">
      <c r="A25" s="244"/>
      <c r="B25" s="245">
        <v>3319</v>
      </c>
      <c r="C25" s="245">
        <v>5222</v>
      </c>
      <c r="D25" s="244" t="s">
        <v>436</v>
      </c>
      <c r="E25" s="236">
        <v>300</v>
      </c>
      <c r="F25" s="237">
        <v>300</v>
      </c>
      <c r="G25" s="236"/>
      <c r="H25" s="236">
        <v>500</v>
      </c>
      <c r="I25" s="236">
        <v>900</v>
      </c>
      <c r="J25" s="241"/>
      <c r="K25" s="242"/>
    </row>
    <row r="26" spans="1:11" s="243" customFormat="1" ht="13.5" customHeight="1">
      <c r="A26" s="244"/>
      <c r="B26" s="245">
        <v>3319</v>
      </c>
      <c r="C26" s="245">
        <v>5222</v>
      </c>
      <c r="D26" s="244" t="s">
        <v>437</v>
      </c>
      <c r="E26" s="236"/>
      <c r="F26" s="237"/>
      <c r="G26" s="236"/>
      <c r="H26" s="236"/>
      <c r="I26" s="236">
        <v>200</v>
      </c>
      <c r="J26" s="241"/>
      <c r="K26" s="242"/>
    </row>
    <row r="27" spans="1:11" s="243" customFormat="1" ht="13.5" customHeight="1">
      <c r="A27" s="244"/>
      <c r="B27" s="245">
        <v>3319</v>
      </c>
      <c r="C27" s="245">
        <v>5229</v>
      </c>
      <c r="D27" s="244" t="s">
        <v>438</v>
      </c>
      <c r="E27" s="236">
        <v>200</v>
      </c>
      <c r="F27" s="237">
        <v>200</v>
      </c>
      <c r="G27" s="236"/>
      <c r="H27" s="236">
        <v>200</v>
      </c>
      <c r="I27" s="236">
        <v>200</v>
      </c>
      <c r="J27" s="241"/>
      <c r="K27" s="242"/>
    </row>
    <row r="28" spans="1:10" s="243" customFormat="1" ht="13.5" customHeight="1">
      <c r="A28" s="244"/>
      <c r="B28" s="245">
        <v>3319</v>
      </c>
      <c r="C28" s="245">
        <v>5331</v>
      </c>
      <c r="D28" s="244" t="s">
        <v>439</v>
      </c>
      <c r="E28" s="236">
        <v>250</v>
      </c>
      <c r="F28" s="237">
        <v>250</v>
      </c>
      <c r="G28" s="236"/>
      <c r="H28" s="236">
        <v>350</v>
      </c>
      <c r="I28" s="236">
        <v>250</v>
      </c>
      <c r="J28" s="241"/>
    </row>
    <row r="29" spans="1:11" s="243" customFormat="1" ht="13.5" customHeight="1">
      <c r="A29" s="244"/>
      <c r="B29" s="245">
        <v>3319</v>
      </c>
      <c r="C29" s="245">
        <v>5331</v>
      </c>
      <c r="D29" s="244" t="s">
        <v>440</v>
      </c>
      <c r="E29" s="236">
        <v>250</v>
      </c>
      <c r="F29" s="237">
        <v>250</v>
      </c>
      <c r="G29" s="236"/>
      <c r="H29" s="236">
        <v>150</v>
      </c>
      <c r="I29" s="236">
        <v>150</v>
      </c>
      <c r="J29" s="241"/>
      <c r="K29" s="242"/>
    </row>
    <row r="30" spans="1:11" s="243" customFormat="1" ht="13.5" customHeight="1">
      <c r="A30" s="244"/>
      <c r="B30" s="245">
        <v>3319</v>
      </c>
      <c r="C30" s="245">
        <v>5332</v>
      </c>
      <c r="D30" s="241" t="s">
        <v>441</v>
      </c>
      <c r="E30" s="236">
        <v>2800</v>
      </c>
      <c r="F30" s="237">
        <v>2800</v>
      </c>
      <c r="G30" s="236"/>
      <c r="H30" s="236">
        <v>1800</v>
      </c>
      <c r="I30" s="236">
        <v>500</v>
      </c>
      <c r="J30" s="241"/>
      <c r="K30" s="242"/>
    </row>
    <row r="31" spans="1:11" s="243" customFormat="1" ht="13.5" customHeight="1">
      <c r="A31" s="244"/>
      <c r="B31" s="245">
        <v>3319</v>
      </c>
      <c r="C31" s="245">
        <v>5221</v>
      </c>
      <c r="D31" s="244" t="s">
        <v>671</v>
      </c>
      <c r="E31" s="236">
        <v>1600</v>
      </c>
      <c r="F31" s="237">
        <v>0</v>
      </c>
      <c r="G31" s="236"/>
      <c r="H31" s="236">
        <v>3000</v>
      </c>
      <c r="I31" s="236">
        <v>2000</v>
      </c>
      <c r="J31" s="241" t="s">
        <v>670</v>
      </c>
      <c r="K31" s="242"/>
    </row>
    <row r="32" spans="1:11" s="243" customFormat="1" ht="13.5" customHeight="1">
      <c r="A32" s="244"/>
      <c r="B32" s="245">
        <v>3419</v>
      </c>
      <c r="C32" s="245">
        <v>5213</v>
      </c>
      <c r="D32" s="244" t="s">
        <v>672</v>
      </c>
      <c r="E32" s="236">
        <v>1000</v>
      </c>
      <c r="F32" s="237">
        <v>1000</v>
      </c>
      <c r="G32" s="236"/>
      <c r="H32" s="236">
        <v>1000</v>
      </c>
      <c r="I32" s="236">
        <v>2500</v>
      </c>
      <c r="J32" s="241"/>
      <c r="K32" s="242"/>
    </row>
    <row r="33" spans="1:10" s="243" customFormat="1" ht="13.5" customHeight="1">
      <c r="A33" s="244"/>
      <c r="B33" s="245">
        <v>3419</v>
      </c>
      <c r="C33" s="245">
        <v>5213</v>
      </c>
      <c r="D33" s="244" t="s">
        <v>471</v>
      </c>
      <c r="E33" s="236">
        <v>1000</v>
      </c>
      <c r="F33" s="237">
        <v>1000</v>
      </c>
      <c r="G33" s="236"/>
      <c r="H33" s="236">
        <v>1000</v>
      </c>
      <c r="I33" s="236">
        <v>1500</v>
      </c>
      <c r="J33" s="248"/>
    </row>
    <row r="34" spans="1:11" s="243" customFormat="1" ht="13.5" customHeight="1">
      <c r="A34" s="244"/>
      <c r="B34" s="245">
        <v>3419</v>
      </c>
      <c r="C34" s="245">
        <v>5213</v>
      </c>
      <c r="D34" s="244" t="s">
        <v>32</v>
      </c>
      <c r="E34" s="236"/>
      <c r="F34" s="237"/>
      <c r="G34" s="236"/>
      <c r="H34" s="236"/>
      <c r="I34" s="236">
        <v>200</v>
      </c>
      <c r="J34" s="248"/>
      <c r="K34" s="242"/>
    </row>
    <row r="35" spans="1:11" s="243" customFormat="1" ht="13.5" customHeight="1">
      <c r="A35" s="244"/>
      <c r="B35" s="245">
        <v>3419</v>
      </c>
      <c r="C35" s="245">
        <v>5213</v>
      </c>
      <c r="D35" s="244" t="s">
        <v>474</v>
      </c>
      <c r="E35" s="236">
        <v>11000</v>
      </c>
      <c r="F35" s="237">
        <v>12061</v>
      </c>
      <c r="G35" s="236"/>
      <c r="H35" s="236">
        <v>13000</v>
      </c>
      <c r="I35" s="236">
        <v>14000</v>
      </c>
      <c r="J35" s="241" t="s">
        <v>197</v>
      </c>
      <c r="K35" s="242"/>
    </row>
    <row r="36" spans="1:11" s="243" customFormat="1" ht="13.5" customHeight="1">
      <c r="A36" s="244"/>
      <c r="B36" s="245">
        <v>3419</v>
      </c>
      <c r="C36" s="245">
        <v>5213</v>
      </c>
      <c r="D36" s="244" t="s">
        <v>198</v>
      </c>
      <c r="E36" s="236">
        <v>1000</v>
      </c>
      <c r="F36" s="237">
        <v>1000</v>
      </c>
      <c r="G36" s="236"/>
      <c r="H36" s="236">
        <v>1000</v>
      </c>
      <c r="I36" s="236">
        <v>200</v>
      </c>
      <c r="J36" s="241" t="s">
        <v>199</v>
      </c>
      <c r="K36" s="242"/>
    </row>
    <row r="37" spans="1:11" s="228" customFormat="1" ht="13.5" customHeight="1">
      <c r="A37" s="224"/>
      <c r="B37" s="223">
        <v>3419</v>
      </c>
      <c r="C37" s="223">
        <v>5213</v>
      </c>
      <c r="D37" s="222" t="s">
        <v>200</v>
      </c>
      <c r="E37" s="236">
        <v>8000</v>
      </c>
      <c r="F37" s="237">
        <v>8000</v>
      </c>
      <c r="G37" s="236"/>
      <c r="H37" s="236">
        <v>16000</v>
      </c>
      <c r="I37" s="236">
        <v>16000</v>
      </c>
      <c r="J37" s="248" t="s">
        <v>201</v>
      </c>
      <c r="K37" s="242"/>
    </row>
    <row r="38" spans="1:10" s="243" customFormat="1" ht="13.5" customHeight="1">
      <c r="A38" s="244"/>
      <c r="B38" s="245">
        <v>3419</v>
      </c>
      <c r="C38" s="245">
        <v>5222</v>
      </c>
      <c r="D38" s="244" t="s">
        <v>202</v>
      </c>
      <c r="E38" s="236">
        <v>60</v>
      </c>
      <c r="F38" s="237">
        <v>60</v>
      </c>
      <c r="G38" s="236"/>
      <c r="H38" s="236">
        <v>60</v>
      </c>
      <c r="I38" s="236">
        <v>60</v>
      </c>
      <c r="J38" s="241"/>
    </row>
    <row r="39" spans="1:10" s="243" customFormat="1" ht="13.5" customHeight="1">
      <c r="A39" s="244"/>
      <c r="B39" s="245">
        <v>3419</v>
      </c>
      <c r="C39" s="245">
        <v>5222</v>
      </c>
      <c r="D39" s="244" t="s">
        <v>203</v>
      </c>
      <c r="E39" s="236">
        <v>1500</v>
      </c>
      <c r="F39" s="237">
        <v>1500</v>
      </c>
      <c r="G39" s="236"/>
      <c r="H39" s="236">
        <v>1500</v>
      </c>
      <c r="I39" s="236">
        <v>1500</v>
      </c>
      <c r="J39" s="241"/>
    </row>
    <row r="40" spans="1:10" s="243" customFormat="1" ht="13.5" customHeight="1">
      <c r="A40" s="244"/>
      <c r="B40" s="245">
        <v>3419</v>
      </c>
      <c r="C40" s="245">
        <v>5222</v>
      </c>
      <c r="D40" s="244" t="s">
        <v>204</v>
      </c>
      <c r="E40" s="236">
        <v>1500</v>
      </c>
      <c r="F40" s="237">
        <v>1500</v>
      </c>
      <c r="G40" s="236"/>
      <c r="H40" s="236">
        <v>1500</v>
      </c>
      <c r="I40" s="236">
        <v>1500</v>
      </c>
      <c r="J40" s="241"/>
    </row>
    <row r="41" spans="1:10" s="243" customFormat="1" ht="13.5" customHeight="1">
      <c r="A41" s="244"/>
      <c r="B41" s="245">
        <v>3419</v>
      </c>
      <c r="C41" s="245">
        <v>5222</v>
      </c>
      <c r="D41" s="244" t="s">
        <v>205</v>
      </c>
      <c r="E41" s="236">
        <v>1500</v>
      </c>
      <c r="F41" s="237">
        <v>1500</v>
      </c>
      <c r="G41" s="236"/>
      <c r="H41" s="236">
        <v>1500</v>
      </c>
      <c r="I41" s="236">
        <v>1500</v>
      </c>
      <c r="J41" s="241"/>
    </row>
    <row r="42" spans="1:11" s="243" customFormat="1" ht="13.5" customHeight="1">
      <c r="A42" s="244"/>
      <c r="B42" s="245">
        <v>3419</v>
      </c>
      <c r="C42" s="245">
        <v>5222</v>
      </c>
      <c r="D42" s="249" t="s">
        <v>206</v>
      </c>
      <c r="E42" s="236">
        <v>40</v>
      </c>
      <c r="F42" s="237">
        <v>40</v>
      </c>
      <c r="G42" s="236"/>
      <c r="H42" s="236">
        <v>40</v>
      </c>
      <c r="I42" s="236">
        <v>40</v>
      </c>
      <c r="J42" s="241"/>
      <c r="K42" s="250"/>
    </row>
    <row r="43" spans="1:10" s="243" customFormat="1" ht="13.5" customHeight="1">
      <c r="A43" s="244"/>
      <c r="B43" s="245">
        <v>3419</v>
      </c>
      <c r="C43" s="245">
        <v>5222</v>
      </c>
      <c r="D43" s="244" t="s">
        <v>207</v>
      </c>
      <c r="E43" s="236">
        <v>0</v>
      </c>
      <c r="F43" s="237">
        <v>240</v>
      </c>
      <c r="G43" s="236"/>
      <c r="H43" s="236">
        <v>500</v>
      </c>
      <c r="I43" s="236">
        <v>250</v>
      </c>
      <c r="J43" s="241"/>
    </row>
    <row r="44" spans="1:10" s="243" customFormat="1" ht="13.5" customHeight="1">
      <c r="A44" s="244"/>
      <c r="B44" s="245">
        <v>3419</v>
      </c>
      <c r="C44" s="245">
        <v>5222</v>
      </c>
      <c r="D44" s="244" t="s">
        <v>208</v>
      </c>
      <c r="E44" s="236">
        <v>0</v>
      </c>
      <c r="F44" s="237">
        <v>500</v>
      </c>
      <c r="G44" s="236"/>
      <c r="H44" s="236">
        <v>500</v>
      </c>
      <c r="I44" s="236">
        <v>500</v>
      </c>
      <c r="J44" s="241"/>
    </row>
    <row r="45" spans="1:11" s="243" customFormat="1" ht="13.5" customHeight="1">
      <c r="A45" s="244"/>
      <c r="B45" s="245">
        <v>3419</v>
      </c>
      <c r="C45" s="245">
        <v>5222</v>
      </c>
      <c r="D45" s="244" t="s">
        <v>209</v>
      </c>
      <c r="E45" s="236">
        <f>6500</f>
        <v>6500</v>
      </c>
      <c r="F45" s="237">
        <v>6335</v>
      </c>
      <c r="G45" s="236"/>
      <c r="H45" s="236">
        <v>6500</v>
      </c>
      <c r="I45" s="236">
        <v>5500</v>
      </c>
      <c r="J45" s="241" t="s">
        <v>472</v>
      </c>
      <c r="K45" s="242"/>
    </row>
    <row r="46" spans="1:11" s="243" customFormat="1" ht="13.5" customHeight="1">
      <c r="A46" s="244"/>
      <c r="B46" s="245">
        <v>3419</v>
      </c>
      <c r="C46" s="245">
        <v>5222</v>
      </c>
      <c r="D46" s="244" t="s">
        <v>454</v>
      </c>
      <c r="E46" s="236"/>
      <c r="F46" s="237"/>
      <c r="G46" s="236"/>
      <c r="H46" s="236"/>
      <c r="I46" s="236">
        <v>500</v>
      </c>
      <c r="J46" s="241"/>
      <c r="K46" s="242"/>
    </row>
    <row r="47" spans="1:11" s="243" customFormat="1" ht="13.5" customHeight="1">
      <c r="A47" s="244"/>
      <c r="B47" s="245">
        <v>3419</v>
      </c>
      <c r="C47" s="245">
        <v>5222</v>
      </c>
      <c r="D47" s="244" t="s">
        <v>210</v>
      </c>
      <c r="E47" s="236">
        <v>500</v>
      </c>
      <c r="F47" s="237">
        <v>455</v>
      </c>
      <c r="G47" s="236"/>
      <c r="H47" s="236">
        <v>500</v>
      </c>
      <c r="I47" s="236">
        <v>250</v>
      </c>
      <c r="J47" s="241" t="s">
        <v>473</v>
      </c>
      <c r="K47" s="242"/>
    </row>
    <row r="48" spans="1:11" s="243" customFormat="1" ht="13.5" customHeight="1">
      <c r="A48" s="244"/>
      <c r="B48" s="245">
        <v>3419</v>
      </c>
      <c r="C48" s="245">
        <v>5222</v>
      </c>
      <c r="D48" s="244" t="s">
        <v>211</v>
      </c>
      <c r="E48" s="236"/>
      <c r="F48" s="237"/>
      <c r="G48" s="236"/>
      <c r="H48" s="236"/>
      <c r="I48" s="236">
        <v>300</v>
      </c>
      <c r="J48" s="241"/>
      <c r="K48" s="242"/>
    </row>
    <row r="49" spans="1:11" s="243" customFormat="1" ht="13.5" customHeight="1">
      <c r="A49" s="244"/>
      <c r="B49" s="245">
        <v>3421</v>
      </c>
      <c r="C49" s="245">
        <v>5222</v>
      </c>
      <c r="D49" s="244" t="s">
        <v>212</v>
      </c>
      <c r="E49" s="236">
        <v>20</v>
      </c>
      <c r="F49" s="237">
        <v>20</v>
      </c>
      <c r="G49" s="236"/>
      <c r="H49" s="236">
        <v>20</v>
      </c>
      <c r="I49" s="236">
        <v>20</v>
      </c>
      <c r="J49" s="241"/>
      <c r="K49" s="242"/>
    </row>
    <row r="50" spans="1:11" s="243" customFormat="1" ht="13.5" customHeight="1">
      <c r="A50" s="244"/>
      <c r="B50" s="245">
        <v>3429</v>
      </c>
      <c r="C50" s="245">
        <v>5213</v>
      </c>
      <c r="D50" s="244" t="s">
        <v>213</v>
      </c>
      <c r="E50" s="236">
        <v>0</v>
      </c>
      <c r="F50" s="237">
        <v>23920</v>
      </c>
      <c r="G50" s="236"/>
      <c r="H50" s="236">
        <v>29900</v>
      </c>
      <c r="I50" s="236">
        <v>29900</v>
      </c>
      <c r="J50" s="241"/>
      <c r="K50" s="242"/>
    </row>
    <row r="51" spans="1:11" s="232" customFormat="1" ht="13.5" customHeight="1">
      <c r="A51" s="229" t="s">
        <v>221</v>
      </c>
      <c r="B51" s="230"/>
      <c r="C51" s="230"/>
      <c r="D51" s="229"/>
      <c r="E51" s="231">
        <f>SUM(E10:E50)</f>
        <v>43592</v>
      </c>
      <c r="F51" s="231">
        <f>SUM(F10:F50)</f>
        <v>67003</v>
      </c>
      <c r="G51" s="231">
        <f>SUM(G10:G47)</f>
        <v>0</v>
      </c>
      <c r="H51" s="231">
        <f>SUM(H10:H50)</f>
        <v>85107</v>
      </c>
      <c r="I51" s="231">
        <f>SUM(I10:I50)</f>
        <v>87297</v>
      </c>
      <c r="J51" s="231"/>
      <c r="K51" s="231"/>
    </row>
    <row r="52" spans="1:11" s="243" customFormat="1" ht="13.5" customHeight="1">
      <c r="A52" s="251" t="s">
        <v>311</v>
      </c>
      <c r="B52" s="245"/>
      <c r="C52" s="245"/>
      <c r="D52" s="244"/>
      <c r="E52" s="236">
        <v>150</v>
      </c>
      <c r="F52" s="237">
        <v>0</v>
      </c>
      <c r="G52" s="236"/>
      <c r="H52" s="236">
        <v>0</v>
      </c>
      <c r="I52" s="236"/>
      <c r="J52" s="252"/>
      <c r="K52" s="242"/>
    </row>
    <row r="53" spans="1:11" s="243" customFormat="1" ht="13.5" customHeight="1">
      <c r="A53" s="244"/>
      <c r="B53" s="245">
        <v>3299</v>
      </c>
      <c r="C53" s="245">
        <v>5332</v>
      </c>
      <c r="D53" s="244" t="s">
        <v>673</v>
      </c>
      <c r="E53" s="236">
        <v>1000</v>
      </c>
      <c r="F53" s="237">
        <v>1000</v>
      </c>
      <c r="G53" s="236"/>
      <c r="H53" s="236">
        <v>1000</v>
      </c>
      <c r="I53" s="236">
        <v>500</v>
      </c>
      <c r="J53" s="252"/>
      <c r="K53" s="242"/>
    </row>
    <row r="54" spans="1:11" s="243" customFormat="1" ht="13.5" customHeight="1">
      <c r="A54" s="244"/>
      <c r="B54" s="245">
        <v>3419</v>
      </c>
      <c r="C54" s="245">
        <v>5221</v>
      </c>
      <c r="D54" s="244" t="s">
        <v>702</v>
      </c>
      <c r="E54" s="236">
        <v>500</v>
      </c>
      <c r="F54" s="237">
        <v>128</v>
      </c>
      <c r="G54" s="236"/>
      <c r="H54" s="236">
        <v>500</v>
      </c>
      <c r="I54" s="236">
        <v>400</v>
      </c>
      <c r="J54" s="252"/>
      <c r="K54" s="242"/>
    </row>
    <row r="55" spans="1:11" s="243" customFormat="1" ht="13.5" customHeight="1">
      <c r="A55" s="244"/>
      <c r="B55" s="245">
        <v>3419</v>
      </c>
      <c r="C55" s="245">
        <v>5229</v>
      </c>
      <c r="D55" s="244" t="s">
        <v>33</v>
      </c>
      <c r="E55" s="236">
        <v>500</v>
      </c>
      <c r="F55" s="237">
        <v>30</v>
      </c>
      <c r="G55" s="236"/>
      <c r="H55" s="236">
        <v>500</v>
      </c>
      <c r="I55" s="236">
        <v>300</v>
      </c>
      <c r="J55" s="252"/>
      <c r="K55" s="242"/>
    </row>
    <row r="56" spans="1:11" s="243" customFormat="1" ht="13.5" customHeight="1">
      <c r="A56" s="244"/>
      <c r="B56" s="245">
        <v>3421</v>
      </c>
      <c r="C56" s="245">
        <v>5331</v>
      </c>
      <c r="D56" s="244" t="s">
        <v>34</v>
      </c>
      <c r="E56" s="236"/>
      <c r="F56" s="237"/>
      <c r="G56" s="236"/>
      <c r="H56" s="236"/>
      <c r="I56" s="236">
        <v>50</v>
      </c>
      <c r="J56" s="252"/>
      <c r="K56" s="242"/>
    </row>
    <row r="57" spans="1:11" s="243" customFormat="1" ht="13.5" customHeight="1">
      <c r="A57" s="244"/>
      <c r="B57" s="245">
        <v>3421</v>
      </c>
      <c r="C57" s="245">
        <v>5221</v>
      </c>
      <c r="D57" s="244" t="s">
        <v>674</v>
      </c>
      <c r="E57" s="236">
        <v>1100</v>
      </c>
      <c r="F57" s="237">
        <v>0</v>
      </c>
      <c r="G57" s="236"/>
      <c r="H57" s="236">
        <v>1100</v>
      </c>
      <c r="I57" s="236">
        <v>1100</v>
      </c>
      <c r="J57" s="252"/>
      <c r="K57" s="242"/>
    </row>
    <row r="58" spans="1:11" s="232" customFormat="1" ht="13.5" customHeight="1">
      <c r="A58" s="229" t="s">
        <v>221</v>
      </c>
      <c r="B58" s="230"/>
      <c r="C58" s="230"/>
      <c r="D58" s="229"/>
      <c r="E58" s="231">
        <f>SUM(E52:E57)</f>
        <v>3250</v>
      </c>
      <c r="F58" s="231">
        <f>SUM(F52:F57)</f>
        <v>1158</v>
      </c>
      <c r="G58" s="231">
        <f>SUM(G52:G57)</f>
        <v>0</v>
      </c>
      <c r="H58" s="231">
        <f>SUM(H52:H57)</f>
        <v>3100</v>
      </c>
      <c r="I58" s="231">
        <f>I53+I54+I55+I56+I57</f>
        <v>2350</v>
      </c>
      <c r="J58" s="231"/>
      <c r="K58" s="231"/>
    </row>
    <row r="59" spans="1:11" s="233" customFormat="1" ht="13.5" customHeight="1">
      <c r="A59" s="253" t="s">
        <v>801</v>
      </c>
      <c r="B59" s="234"/>
      <c r="C59" s="234"/>
      <c r="D59" s="254"/>
      <c r="E59" s="255">
        <v>0</v>
      </c>
      <c r="F59" s="256">
        <v>248</v>
      </c>
      <c r="G59" s="257"/>
      <c r="H59" s="255">
        <v>0</v>
      </c>
      <c r="I59" s="258"/>
      <c r="J59" s="259"/>
      <c r="K59" s="239"/>
    </row>
    <row r="60" spans="1:11" s="243" customFormat="1" ht="13.5" customHeight="1">
      <c r="A60" s="251"/>
      <c r="B60" s="245">
        <v>4359</v>
      </c>
      <c r="C60" s="245">
        <v>5223</v>
      </c>
      <c r="D60" s="241" t="s">
        <v>35</v>
      </c>
      <c r="E60" s="236">
        <v>0</v>
      </c>
      <c r="F60" s="237">
        <v>500</v>
      </c>
      <c r="G60" s="236"/>
      <c r="H60" s="236">
        <v>0</v>
      </c>
      <c r="I60" s="258">
        <v>500</v>
      </c>
      <c r="J60" s="252"/>
      <c r="K60" s="260"/>
    </row>
    <row r="61" spans="1:11" s="243" customFormat="1" ht="13.5" customHeight="1">
      <c r="A61" s="251"/>
      <c r="B61" s="245">
        <v>4359</v>
      </c>
      <c r="C61" s="245">
        <v>5221</v>
      </c>
      <c r="D61" s="241" t="s">
        <v>675</v>
      </c>
      <c r="E61" s="236">
        <v>0</v>
      </c>
      <c r="F61" s="236">
        <v>0</v>
      </c>
      <c r="G61" s="236"/>
      <c r="H61" s="236">
        <v>500</v>
      </c>
      <c r="I61" s="255">
        <v>100</v>
      </c>
      <c r="J61" s="252" t="s">
        <v>472</v>
      </c>
      <c r="K61" s="260"/>
    </row>
    <row r="62" spans="1:11" s="243" customFormat="1" ht="13.5" customHeight="1">
      <c r="A62" s="244"/>
      <c r="B62" s="245">
        <v>4359</v>
      </c>
      <c r="C62" s="245">
        <v>5221</v>
      </c>
      <c r="D62" s="241" t="s">
        <v>676</v>
      </c>
      <c r="E62" s="236">
        <v>7500</v>
      </c>
      <c r="F62" s="237">
        <v>0</v>
      </c>
      <c r="G62" s="236"/>
      <c r="H62" s="236">
        <v>8000</v>
      </c>
      <c r="I62" s="255">
        <v>7500</v>
      </c>
      <c r="J62" s="252"/>
      <c r="K62" s="260"/>
    </row>
    <row r="63" spans="1:11" s="243" customFormat="1" ht="13.5" customHeight="1">
      <c r="A63" s="244"/>
      <c r="B63" s="245">
        <v>4359</v>
      </c>
      <c r="C63" s="245">
        <v>5221</v>
      </c>
      <c r="D63" s="241" t="s">
        <v>677</v>
      </c>
      <c r="E63" s="236">
        <v>0</v>
      </c>
      <c r="F63" s="237">
        <v>172</v>
      </c>
      <c r="G63" s="236"/>
      <c r="H63" s="236">
        <v>0</v>
      </c>
      <c r="I63" s="255">
        <v>50</v>
      </c>
      <c r="J63" s="252" t="s">
        <v>242</v>
      </c>
      <c r="K63" s="242"/>
    </row>
    <row r="64" spans="1:11" s="243" customFormat="1" ht="13.5" customHeight="1">
      <c r="A64" s="244"/>
      <c r="B64" s="245">
        <v>4359</v>
      </c>
      <c r="C64" s="245">
        <v>5223</v>
      </c>
      <c r="D64" s="244" t="s">
        <v>678</v>
      </c>
      <c r="E64" s="236">
        <v>1200</v>
      </c>
      <c r="F64" s="237">
        <v>1200</v>
      </c>
      <c r="G64" s="236"/>
      <c r="H64" s="236">
        <v>1200</v>
      </c>
      <c r="I64" s="255">
        <v>1200</v>
      </c>
      <c r="J64" s="252"/>
      <c r="K64" s="242"/>
    </row>
    <row r="65" spans="1:11" s="232" customFormat="1" ht="13.5" customHeight="1">
      <c r="A65" s="229" t="s">
        <v>221</v>
      </c>
      <c r="B65" s="230"/>
      <c r="C65" s="230"/>
      <c r="D65" s="229"/>
      <c r="E65" s="231">
        <f>SUM(E59:E64)</f>
        <v>8700</v>
      </c>
      <c r="F65" s="231">
        <f>SUM(F59:F64)</f>
        <v>2120</v>
      </c>
      <c r="G65" s="231">
        <f>SUM(G59:G64)</f>
        <v>0</v>
      </c>
      <c r="H65" s="231">
        <f>SUM(H59:H64)</f>
        <v>9700</v>
      </c>
      <c r="I65" s="231">
        <f>I60+I61+I62+I63+I64</f>
        <v>9350</v>
      </c>
      <c r="J65" s="231"/>
      <c r="K65" s="231"/>
    </row>
    <row r="66" spans="1:11" s="233" customFormat="1" ht="13.5" customHeight="1">
      <c r="A66" s="253" t="s">
        <v>233</v>
      </c>
      <c r="B66" s="234"/>
      <c r="C66" s="234"/>
      <c r="D66" s="235"/>
      <c r="E66" s="255"/>
      <c r="F66" s="256"/>
      <c r="G66" s="255"/>
      <c r="H66" s="255"/>
      <c r="I66" s="255"/>
      <c r="J66" s="238"/>
      <c r="K66" s="260"/>
    </row>
    <row r="67" spans="1:11" s="243" customFormat="1" ht="13.5" customHeight="1">
      <c r="A67" s="261"/>
      <c r="B67" s="245">
        <v>3792</v>
      </c>
      <c r="C67" s="245">
        <v>5221</v>
      </c>
      <c r="D67" s="251" t="s">
        <v>679</v>
      </c>
      <c r="E67" s="236">
        <v>2350</v>
      </c>
      <c r="F67" s="237">
        <v>2350</v>
      </c>
      <c r="G67" s="236"/>
      <c r="H67" s="236">
        <v>2350</v>
      </c>
      <c r="I67" s="255">
        <v>2000</v>
      </c>
      <c r="J67" s="252"/>
      <c r="K67" s="260"/>
    </row>
    <row r="68" spans="1:11" s="243" customFormat="1" ht="13.5" customHeight="1">
      <c r="A68" s="261"/>
      <c r="B68" s="245">
        <v>3799</v>
      </c>
      <c r="C68" s="245">
        <v>5222</v>
      </c>
      <c r="D68" s="253" t="s">
        <v>680</v>
      </c>
      <c r="E68" s="262">
        <v>200</v>
      </c>
      <c r="F68" s="237">
        <v>272</v>
      </c>
      <c r="G68" s="236"/>
      <c r="H68" s="236">
        <v>200</v>
      </c>
      <c r="I68" s="255">
        <v>150</v>
      </c>
      <c r="J68" s="252"/>
      <c r="K68" s="260"/>
    </row>
    <row r="69" spans="1:11" s="243" customFormat="1" ht="13.5" customHeight="1">
      <c r="A69" s="261"/>
      <c r="B69" s="245">
        <v>3799</v>
      </c>
      <c r="C69" s="245">
        <v>5229</v>
      </c>
      <c r="D69" s="253" t="s">
        <v>680</v>
      </c>
      <c r="E69" s="262">
        <v>200</v>
      </c>
      <c r="F69" s="237">
        <v>62</v>
      </c>
      <c r="G69" s="236"/>
      <c r="H69" s="236">
        <v>200</v>
      </c>
      <c r="I69" s="255">
        <v>150</v>
      </c>
      <c r="J69" s="252"/>
      <c r="K69" s="260"/>
    </row>
    <row r="70" spans="1:11" s="233" customFormat="1" ht="13.5" customHeight="1">
      <c r="A70" s="263" t="s">
        <v>221</v>
      </c>
      <c r="B70" s="264"/>
      <c r="C70" s="264"/>
      <c r="D70" s="263"/>
      <c r="E70" s="231">
        <f>SUM(E66:E69)</f>
        <v>2750</v>
      </c>
      <c r="F70" s="231">
        <f>SUM(F66:F69)</f>
        <v>2684</v>
      </c>
      <c r="G70" s="231">
        <f>SUM(G66:G69)</f>
        <v>0</v>
      </c>
      <c r="H70" s="231">
        <f>SUM(H66:H69)</f>
        <v>2750</v>
      </c>
      <c r="I70" s="231">
        <f>SUM(I66:I69)</f>
        <v>2300</v>
      </c>
      <c r="J70" s="231"/>
      <c r="K70" s="231"/>
    </row>
    <row r="71" spans="1:11" s="270" customFormat="1" ht="26.25" customHeight="1">
      <c r="A71" s="266" t="s">
        <v>686</v>
      </c>
      <c r="B71" s="267"/>
      <c r="C71" s="267"/>
      <c r="D71" s="268"/>
      <c r="E71" s="269" t="e">
        <f>E9+E51+E58+E65+E70+#REF!+E3</f>
        <v>#REF!</v>
      </c>
      <c r="F71" s="269" t="e">
        <f>F9+F51+F58+F65+F70+#REF!+F3</f>
        <v>#REF!</v>
      </c>
      <c r="G71" s="269" t="e">
        <f>G9+G51+G58+G65+G70+#REF!+G3</f>
        <v>#REF!</v>
      </c>
      <c r="H71" s="269" t="e">
        <f>H9+H51+H58+H65+H70+#REF!+H3</f>
        <v>#REF!</v>
      </c>
      <c r="I71" s="269">
        <f>I70+I65+I58+I51+I9+I3</f>
        <v>103497</v>
      </c>
      <c r="J71" s="269"/>
      <c r="K71" s="269"/>
    </row>
    <row r="72" spans="1:10" ht="12">
      <c r="A72" s="793" t="s">
        <v>687</v>
      </c>
      <c r="B72" s="779"/>
      <c r="C72" s="779"/>
      <c r="D72" s="779"/>
      <c r="E72" s="779"/>
      <c r="F72" s="779"/>
      <c r="G72" s="779"/>
      <c r="H72" s="779"/>
      <c r="I72" s="779"/>
      <c r="J72" s="780"/>
    </row>
    <row r="73" spans="1:10" ht="2.25" customHeight="1">
      <c r="A73" s="781"/>
      <c r="B73" s="781"/>
      <c r="C73" s="781"/>
      <c r="D73" s="781"/>
      <c r="E73" s="781"/>
      <c r="F73" s="781"/>
      <c r="G73" s="781"/>
      <c r="H73" s="781"/>
      <c r="I73" s="781"/>
      <c r="J73" s="782"/>
    </row>
    <row r="74" spans="1:10" ht="9" customHeight="1">
      <c r="A74" s="783"/>
      <c r="B74" s="783"/>
      <c r="C74" s="783"/>
      <c r="D74" s="783"/>
      <c r="E74" s="783"/>
      <c r="F74" s="783"/>
      <c r="G74" s="783"/>
      <c r="H74" s="783"/>
      <c r="I74" s="783"/>
      <c r="J74" s="784"/>
    </row>
    <row r="75" spans="1:10" s="273" customFormat="1" ht="49.5" customHeight="1" hidden="1" outlineLevel="1">
      <c r="A75" s="272" t="s">
        <v>230</v>
      </c>
      <c r="B75" s="272" t="s">
        <v>216</v>
      </c>
      <c r="C75" s="272" t="s">
        <v>217</v>
      </c>
      <c r="D75" s="218" t="s">
        <v>315</v>
      </c>
      <c r="E75" s="272" t="s">
        <v>688</v>
      </c>
      <c r="F75" s="272"/>
      <c r="G75" s="272"/>
      <c r="H75" s="272"/>
      <c r="I75" s="272"/>
      <c r="J75" s="272" t="s">
        <v>320</v>
      </c>
    </row>
    <row r="76" spans="1:10" s="228" customFormat="1" ht="13.5" customHeight="1" collapsed="1">
      <c r="A76" s="274" t="s">
        <v>806</v>
      </c>
      <c r="B76" s="275">
        <v>6171</v>
      </c>
      <c r="C76" s="276">
        <v>5229</v>
      </c>
      <c r="D76" s="274" t="s">
        <v>689</v>
      </c>
      <c r="E76" s="277">
        <v>3</v>
      </c>
      <c r="F76" s="278">
        <v>7</v>
      </c>
      <c r="G76" s="277"/>
      <c r="H76" s="277">
        <v>7</v>
      </c>
      <c r="I76" s="277">
        <v>7</v>
      </c>
      <c r="J76" s="274"/>
    </row>
    <row r="77" spans="1:10" s="228" customFormat="1" ht="13.5" customHeight="1">
      <c r="A77" s="224"/>
      <c r="B77" s="223">
        <v>3635</v>
      </c>
      <c r="C77" s="223">
        <v>5329</v>
      </c>
      <c r="D77" s="224" t="s">
        <v>690</v>
      </c>
      <c r="E77" s="226">
        <v>420</v>
      </c>
      <c r="F77" s="227">
        <v>420</v>
      </c>
      <c r="G77" s="226"/>
      <c r="H77" s="226">
        <v>420</v>
      </c>
      <c r="I77" s="226">
        <v>402</v>
      </c>
      <c r="J77" s="222" t="s">
        <v>691</v>
      </c>
    </row>
    <row r="78" spans="1:11" s="232" customFormat="1" ht="13.5" customHeight="1">
      <c r="A78" s="229" t="s">
        <v>221</v>
      </c>
      <c r="B78" s="230"/>
      <c r="C78" s="230"/>
      <c r="D78" s="229"/>
      <c r="E78" s="231">
        <f>SUM(E76:E77)</f>
        <v>423</v>
      </c>
      <c r="F78" s="231">
        <f>SUM(F76:F77)</f>
        <v>427</v>
      </c>
      <c r="G78" s="231">
        <f>SUM(G76:G77)</f>
        <v>0</v>
      </c>
      <c r="H78" s="231">
        <f>SUM(H76:H77)</f>
        <v>427</v>
      </c>
      <c r="I78" s="231">
        <f>SUM(I76:I77)</f>
        <v>409</v>
      </c>
      <c r="J78" s="231"/>
      <c r="K78" s="231"/>
    </row>
    <row r="79" spans="1:10" s="228" customFormat="1" ht="13.5" customHeight="1">
      <c r="A79" s="224" t="s">
        <v>692</v>
      </c>
      <c r="B79" s="223">
        <v>2219</v>
      </c>
      <c r="C79" s="223">
        <v>5229</v>
      </c>
      <c r="D79" s="224" t="s">
        <v>693</v>
      </c>
      <c r="E79" s="226">
        <v>30</v>
      </c>
      <c r="F79" s="227">
        <v>30</v>
      </c>
      <c r="G79" s="226"/>
      <c r="H79" s="226">
        <v>30</v>
      </c>
      <c r="I79" s="226">
        <v>30</v>
      </c>
      <c r="J79" s="222"/>
    </row>
    <row r="80" spans="1:11" s="232" customFormat="1" ht="13.5" customHeight="1">
      <c r="A80" s="229" t="s">
        <v>221</v>
      </c>
      <c r="B80" s="230"/>
      <c r="C80" s="230"/>
      <c r="D80" s="229"/>
      <c r="E80" s="231">
        <f>SUM(E79)</f>
        <v>30</v>
      </c>
      <c r="F80" s="231">
        <f>SUM(F79)</f>
        <v>30</v>
      </c>
      <c r="G80" s="231">
        <f>SUM(G79)</f>
        <v>0</v>
      </c>
      <c r="H80" s="231">
        <f>SUM(H79)</f>
        <v>30</v>
      </c>
      <c r="I80" s="231">
        <f>SUM(I79)</f>
        <v>30</v>
      </c>
      <c r="J80" s="231"/>
      <c r="K80" s="231"/>
    </row>
    <row r="81" spans="1:11" s="243" customFormat="1" ht="13.5" customHeight="1">
      <c r="A81" s="222" t="s">
        <v>694</v>
      </c>
      <c r="B81" s="240">
        <v>2141</v>
      </c>
      <c r="C81" s="240">
        <v>5229</v>
      </c>
      <c r="D81" s="224" t="s">
        <v>695</v>
      </c>
      <c r="E81" s="236">
        <v>5</v>
      </c>
      <c r="F81" s="237">
        <v>5</v>
      </c>
      <c r="G81" s="236"/>
      <c r="H81" s="236">
        <v>5</v>
      </c>
      <c r="I81" s="236">
        <v>4</v>
      </c>
      <c r="J81" s="241" t="s">
        <v>696</v>
      </c>
      <c r="K81" s="242"/>
    </row>
    <row r="82" spans="1:11" s="243" customFormat="1" ht="13.5" customHeight="1">
      <c r="A82" s="224"/>
      <c r="B82" s="240">
        <v>2143</v>
      </c>
      <c r="C82" s="240">
        <v>5229</v>
      </c>
      <c r="D82" s="224" t="s">
        <v>697</v>
      </c>
      <c r="E82" s="236">
        <v>301</v>
      </c>
      <c r="F82" s="237">
        <v>301</v>
      </c>
      <c r="G82" s="236"/>
      <c r="H82" s="236">
        <v>301</v>
      </c>
      <c r="I82" s="236">
        <v>302</v>
      </c>
      <c r="J82" s="241" t="s">
        <v>698</v>
      </c>
      <c r="K82" s="242"/>
    </row>
    <row r="83" spans="1:10" s="228" customFormat="1" ht="13.5" customHeight="1">
      <c r="A83" s="224"/>
      <c r="B83" s="223">
        <v>6171</v>
      </c>
      <c r="C83" s="223">
        <v>5229</v>
      </c>
      <c r="D83" s="224" t="s">
        <v>699</v>
      </c>
      <c r="E83" s="262">
        <v>191</v>
      </c>
      <c r="F83" s="265">
        <v>191</v>
      </c>
      <c r="G83" s="262"/>
      <c r="H83" s="262">
        <v>191</v>
      </c>
      <c r="I83" s="236">
        <v>191</v>
      </c>
      <c r="J83" s="222"/>
    </row>
    <row r="84" spans="1:10" s="228" customFormat="1" ht="13.5" customHeight="1">
      <c r="A84" s="224"/>
      <c r="B84" s="223">
        <v>6171</v>
      </c>
      <c r="C84" s="223">
        <v>5229</v>
      </c>
      <c r="D84" s="224" t="s">
        <v>700</v>
      </c>
      <c r="E84" s="262">
        <v>103</v>
      </c>
      <c r="F84" s="265">
        <v>103</v>
      </c>
      <c r="G84" s="262"/>
      <c r="H84" s="262">
        <v>103</v>
      </c>
      <c r="I84" s="236">
        <v>103</v>
      </c>
      <c r="J84" s="222"/>
    </row>
    <row r="85" spans="1:11" s="228" customFormat="1" ht="13.5" customHeight="1">
      <c r="A85" s="224"/>
      <c r="B85" s="223">
        <v>6171</v>
      </c>
      <c r="C85" s="223">
        <v>5229</v>
      </c>
      <c r="D85" s="224" t="s">
        <v>444</v>
      </c>
      <c r="E85" s="262">
        <v>150</v>
      </c>
      <c r="F85" s="265">
        <v>150</v>
      </c>
      <c r="G85" s="262"/>
      <c r="H85" s="262">
        <v>150</v>
      </c>
      <c r="I85" s="236">
        <v>150</v>
      </c>
      <c r="J85" s="222"/>
      <c r="K85" s="279"/>
    </row>
    <row r="86" spans="1:11" s="232" customFormat="1" ht="13.5" customHeight="1">
      <c r="A86" s="229" t="s">
        <v>221</v>
      </c>
      <c r="B86" s="230"/>
      <c r="C86" s="230"/>
      <c r="D86" s="229"/>
      <c r="E86" s="231">
        <f>SUM(E81:E85)</f>
        <v>750</v>
      </c>
      <c r="F86" s="231">
        <f>SUM(F81:F85)</f>
        <v>750</v>
      </c>
      <c r="G86" s="231">
        <f>SUM(G81:G85)</f>
        <v>0</v>
      </c>
      <c r="H86" s="231">
        <f>SUM(H81:H85)</f>
        <v>750</v>
      </c>
      <c r="I86" s="231">
        <f>SUM(I81:I85)</f>
        <v>750</v>
      </c>
      <c r="J86" s="231"/>
      <c r="K86" s="231"/>
    </row>
    <row r="87" spans="1:10" s="243" customFormat="1" ht="13.5" customHeight="1">
      <c r="A87" s="253" t="s">
        <v>801</v>
      </c>
      <c r="B87" s="245">
        <v>4333</v>
      </c>
      <c r="C87" s="245">
        <v>5229</v>
      </c>
      <c r="D87" s="244" t="s">
        <v>445</v>
      </c>
      <c r="E87" s="236">
        <v>2</v>
      </c>
      <c r="F87" s="237">
        <v>2</v>
      </c>
      <c r="G87" s="236"/>
      <c r="H87" s="236">
        <v>2</v>
      </c>
      <c r="I87" s="236">
        <v>2</v>
      </c>
      <c r="J87" s="252"/>
    </row>
    <row r="88" spans="1:11" ht="12.75">
      <c r="A88" s="225"/>
      <c r="B88" s="245">
        <v>4374</v>
      </c>
      <c r="C88" s="245">
        <v>5229</v>
      </c>
      <c r="D88" s="244" t="s">
        <v>446</v>
      </c>
      <c r="E88" s="236">
        <v>6</v>
      </c>
      <c r="F88" s="237">
        <v>17</v>
      </c>
      <c r="G88" s="236"/>
      <c r="H88" s="236">
        <v>6</v>
      </c>
      <c r="I88" s="236">
        <v>6</v>
      </c>
      <c r="J88" s="252"/>
      <c r="K88" s="280"/>
    </row>
    <row r="89" spans="1:11" s="285" customFormat="1" ht="12">
      <c r="A89" s="281" t="s">
        <v>221</v>
      </c>
      <c r="B89" s="282"/>
      <c r="C89" s="282"/>
      <c r="D89" s="283"/>
      <c r="E89" s="284">
        <f>E87+E88</f>
        <v>8</v>
      </c>
      <c r="F89" s="284">
        <f>F87+F88</f>
        <v>19</v>
      </c>
      <c r="G89" s="284">
        <f>G87+G88</f>
        <v>0</v>
      </c>
      <c r="H89" s="284">
        <f>H87+H88</f>
        <v>8</v>
      </c>
      <c r="I89" s="284">
        <f>I87+I88</f>
        <v>8</v>
      </c>
      <c r="J89" s="284"/>
      <c r="K89" s="284"/>
    </row>
    <row r="90" spans="1:11" ht="12">
      <c r="A90" s="286" t="s">
        <v>447</v>
      </c>
      <c r="B90" s="223">
        <v>6171</v>
      </c>
      <c r="C90" s="223">
        <v>5329</v>
      </c>
      <c r="D90" s="224" t="s">
        <v>448</v>
      </c>
      <c r="E90" s="237">
        <v>0</v>
      </c>
      <c r="F90" s="237">
        <v>0</v>
      </c>
      <c r="G90" s="236"/>
      <c r="H90" s="236">
        <v>156</v>
      </c>
      <c r="I90" s="236">
        <v>156</v>
      </c>
      <c r="J90" s="252"/>
      <c r="K90" s="280"/>
    </row>
    <row r="91" spans="1:11" s="232" customFormat="1" ht="13.5" customHeight="1">
      <c r="A91" s="229" t="s">
        <v>221</v>
      </c>
      <c r="B91" s="230"/>
      <c r="C91" s="230"/>
      <c r="D91" s="229"/>
      <c r="E91" s="231">
        <f>E90</f>
        <v>0</v>
      </c>
      <c r="F91" s="231">
        <f>F90</f>
        <v>0</v>
      </c>
      <c r="G91" s="231">
        <f>G90</f>
        <v>0</v>
      </c>
      <c r="H91" s="231">
        <f>H90</f>
        <v>156</v>
      </c>
      <c r="I91" s="231">
        <f>I90</f>
        <v>156</v>
      </c>
      <c r="J91" s="231"/>
      <c r="K91" s="231"/>
    </row>
    <row r="92" spans="1:11" s="270" customFormat="1" ht="26.25" customHeight="1">
      <c r="A92" s="266" t="s">
        <v>449</v>
      </c>
      <c r="B92" s="267"/>
      <c r="C92" s="267"/>
      <c r="D92" s="268"/>
      <c r="E92" s="269" t="e">
        <f>#REF!+E78+E80+E86+E89+E91</f>
        <v>#REF!</v>
      </c>
      <c r="F92" s="269" t="e">
        <f>#REF!+F78+F80+F86+F89+F91</f>
        <v>#REF!</v>
      </c>
      <c r="G92" s="269" t="e">
        <f>#REF!+G78+G80+G86+G89+G91</f>
        <v>#REF!</v>
      </c>
      <c r="H92" s="269" t="e">
        <f>#REF!+H78+H80+H86+H89+H91</f>
        <v>#REF!</v>
      </c>
      <c r="I92" s="269">
        <f>I78+I80+I86+I89+I91</f>
        <v>1353</v>
      </c>
      <c r="J92" s="269"/>
      <c r="K92" s="269"/>
    </row>
    <row r="93" spans="1:11" s="270" customFormat="1" ht="26.25" customHeight="1">
      <c r="A93" s="287" t="s">
        <v>686</v>
      </c>
      <c r="B93" s="288"/>
      <c r="C93" s="288"/>
      <c r="D93" s="289"/>
      <c r="E93" s="290" t="e">
        <f>E92+E71</f>
        <v>#REF!</v>
      </c>
      <c r="F93" s="290" t="e">
        <f>F92+F71</f>
        <v>#REF!</v>
      </c>
      <c r="G93" s="290" t="e">
        <f>G92+G71</f>
        <v>#REF!</v>
      </c>
      <c r="H93" s="290" t="e">
        <f>H92+H71</f>
        <v>#REF!</v>
      </c>
      <c r="I93" s="290">
        <f>I92+I71</f>
        <v>104850</v>
      </c>
      <c r="J93" s="290"/>
      <c r="K93" s="290"/>
    </row>
    <row r="94" spans="1:10" ht="21" customHeight="1">
      <c r="A94" s="785" t="s">
        <v>450</v>
      </c>
      <c r="B94" s="786"/>
      <c r="C94" s="786"/>
      <c r="D94" s="786"/>
      <c r="E94" s="786"/>
      <c r="F94" s="786"/>
      <c r="G94" s="786"/>
      <c r="H94" s="786"/>
      <c r="I94" s="786"/>
      <c r="J94" s="787"/>
    </row>
    <row r="95" spans="5:10" ht="12">
      <c r="E95" s="293"/>
      <c r="F95" s="293"/>
      <c r="G95" s="293"/>
      <c r="H95" s="293"/>
      <c r="I95" s="293"/>
      <c r="J95" s="294"/>
    </row>
    <row r="96" spans="5:10" ht="12">
      <c r="E96" s="293"/>
      <c r="F96" s="293"/>
      <c r="G96" s="293"/>
      <c r="H96" s="293"/>
      <c r="I96" s="293"/>
      <c r="J96" s="294"/>
    </row>
    <row r="97" spans="5:10" ht="12">
      <c r="E97" s="293"/>
      <c r="F97" s="293"/>
      <c r="G97" s="293"/>
      <c r="H97" s="293"/>
      <c r="I97" s="293"/>
      <c r="J97" s="294"/>
    </row>
    <row r="98" spans="5:10" ht="12">
      <c r="E98" s="293"/>
      <c r="F98" s="293"/>
      <c r="G98" s="293"/>
      <c r="H98" s="293" t="e">
        <f>H93-#REF!</f>
        <v>#REF!</v>
      </c>
      <c r="I98" s="293"/>
      <c r="J98" s="294"/>
    </row>
    <row r="99" spans="5:10" ht="12">
      <c r="E99" s="293"/>
      <c r="F99" s="293"/>
      <c r="G99" s="293"/>
      <c r="H99" s="293"/>
      <c r="I99" s="293"/>
      <c r="J99" s="294"/>
    </row>
    <row r="100" spans="5:10" ht="12">
      <c r="E100" s="293"/>
      <c r="F100" s="293"/>
      <c r="G100" s="293"/>
      <c r="H100" s="293"/>
      <c r="I100" s="293"/>
      <c r="J100" s="294"/>
    </row>
    <row r="101" spans="5:10" ht="12">
      <c r="E101" s="293"/>
      <c r="F101" s="293"/>
      <c r="G101" s="293"/>
      <c r="H101" s="293"/>
      <c r="I101" s="293"/>
      <c r="J101" s="294"/>
    </row>
    <row r="102" spans="5:10" ht="12">
      <c r="E102" s="293"/>
      <c r="F102" s="293"/>
      <c r="G102" s="293"/>
      <c r="H102" s="293"/>
      <c r="I102" s="293"/>
      <c r="J102" s="294"/>
    </row>
    <row r="103" spans="5:10" ht="12">
      <c r="E103" s="293"/>
      <c r="F103" s="293"/>
      <c r="G103" s="293"/>
      <c r="H103" s="293"/>
      <c r="I103" s="293"/>
      <c r="J103" s="294"/>
    </row>
    <row r="104" spans="5:10" ht="12">
      <c r="E104" s="293"/>
      <c r="F104" s="293"/>
      <c r="G104" s="293"/>
      <c r="H104" s="293"/>
      <c r="I104" s="293"/>
      <c r="J104" s="294"/>
    </row>
    <row r="105" spans="5:10" ht="12">
      <c r="E105" s="293"/>
      <c r="F105" s="293"/>
      <c r="G105" s="293"/>
      <c r="H105" s="293"/>
      <c r="I105" s="293"/>
      <c r="J105" s="294"/>
    </row>
    <row r="106" spans="5:10" ht="12">
      <c r="E106" s="293"/>
      <c r="F106" s="293"/>
      <c r="G106" s="293"/>
      <c r="H106" s="293"/>
      <c r="I106" s="293"/>
      <c r="J106" s="294"/>
    </row>
    <row r="107" spans="5:10" ht="12">
      <c r="E107" s="293"/>
      <c r="F107" s="293"/>
      <c r="G107" s="293"/>
      <c r="H107" s="293"/>
      <c r="I107" s="293"/>
      <c r="J107" s="294"/>
    </row>
    <row r="108" spans="5:10" ht="12">
      <c r="E108" s="293"/>
      <c r="F108" s="293"/>
      <c r="G108" s="293"/>
      <c r="H108" s="293"/>
      <c r="I108" s="293"/>
      <c r="J108" s="294"/>
    </row>
    <row r="109" spans="5:10" ht="12">
      <c r="E109" s="293"/>
      <c r="F109" s="293"/>
      <c r="G109" s="293"/>
      <c r="H109" s="293"/>
      <c r="I109" s="293"/>
      <c r="J109" s="294"/>
    </row>
    <row r="110" spans="5:10" ht="12">
      <c r="E110" s="293"/>
      <c r="F110" s="293"/>
      <c r="G110" s="293"/>
      <c r="H110" s="293"/>
      <c r="I110" s="293"/>
      <c r="J110" s="294"/>
    </row>
    <row r="111" spans="5:10" ht="12">
      <c r="E111" s="293"/>
      <c r="F111" s="293"/>
      <c r="G111" s="293"/>
      <c r="H111" s="293"/>
      <c r="I111" s="293"/>
      <c r="J111" s="294"/>
    </row>
    <row r="112" spans="5:10" ht="12">
      <c r="E112" s="293"/>
      <c r="F112" s="293"/>
      <c r="G112" s="293"/>
      <c r="H112" s="293"/>
      <c r="I112" s="293"/>
      <c r="J112" s="294"/>
    </row>
    <row r="113" spans="5:10" ht="12">
      <c r="E113" s="293"/>
      <c r="F113" s="293"/>
      <c r="G113" s="293"/>
      <c r="H113" s="293"/>
      <c r="I113" s="293"/>
      <c r="J113" s="294"/>
    </row>
    <row r="114" spans="5:10" ht="12">
      <c r="E114" s="293"/>
      <c r="F114" s="293"/>
      <c r="G114" s="293"/>
      <c r="H114" s="293"/>
      <c r="I114" s="293"/>
      <c r="J114" s="294"/>
    </row>
    <row r="115" spans="5:10" ht="12">
      <c r="E115" s="293"/>
      <c r="F115" s="293"/>
      <c r="G115" s="293"/>
      <c r="H115" s="293"/>
      <c r="I115" s="293"/>
      <c r="J115" s="294"/>
    </row>
    <row r="116" spans="5:10" ht="12">
      <c r="E116" s="293"/>
      <c r="F116" s="293"/>
      <c r="G116" s="293"/>
      <c r="H116" s="293"/>
      <c r="I116" s="293"/>
      <c r="J116" s="294"/>
    </row>
    <row r="117" spans="5:10" ht="12">
      <c r="E117" s="293"/>
      <c r="F117" s="293"/>
      <c r="G117" s="293"/>
      <c r="H117" s="293"/>
      <c r="I117" s="293"/>
      <c r="J117" s="294"/>
    </row>
    <row r="118" spans="5:10" ht="12">
      <c r="E118" s="293"/>
      <c r="F118" s="293"/>
      <c r="G118" s="293"/>
      <c r="H118" s="293"/>
      <c r="I118" s="293"/>
      <c r="J118" s="294"/>
    </row>
    <row r="119" spans="5:10" ht="12">
      <c r="E119" s="293"/>
      <c r="F119" s="293"/>
      <c r="G119" s="293"/>
      <c r="H119" s="293"/>
      <c r="I119" s="293"/>
      <c r="J119" s="294"/>
    </row>
    <row r="120" spans="5:10" ht="12">
      <c r="E120" s="293"/>
      <c r="F120" s="293"/>
      <c r="G120" s="293"/>
      <c r="H120" s="293"/>
      <c r="I120" s="293"/>
      <c r="J120" s="294"/>
    </row>
    <row r="121" spans="5:10" ht="12">
      <c r="E121" s="293"/>
      <c r="F121" s="293"/>
      <c r="G121" s="293"/>
      <c r="H121" s="293"/>
      <c r="I121" s="293"/>
      <c r="J121" s="294"/>
    </row>
    <row r="122" spans="5:10" ht="12">
      <c r="E122" s="293"/>
      <c r="F122" s="293"/>
      <c r="G122" s="293"/>
      <c r="H122" s="293"/>
      <c r="I122" s="293"/>
      <c r="J122" s="294"/>
    </row>
    <row r="123" spans="5:10" ht="12">
      <c r="E123" s="293"/>
      <c r="F123" s="293"/>
      <c r="G123" s="293"/>
      <c r="H123" s="293"/>
      <c r="I123" s="293"/>
      <c r="J123" s="294"/>
    </row>
    <row r="124" spans="5:10" ht="12">
      <c r="E124" s="293"/>
      <c r="F124" s="293"/>
      <c r="G124" s="293"/>
      <c r="H124" s="293"/>
      <c r="I124" s="293"/>
      <c r="J124" s="294"/>
    </row>
    <row r="125" spans="5:10" ht="12">
      <c r="E125" s="293"/>
      <c r="F125" s="293"/>
      <c r="G125" s="293"/>
      <c r="H125" s="293"/>
      <c r="I125" s="293"/>
      <c r="J125" s="294"/>
    </row>
    <row r="126" spans="5:10" ht="12">
      <c r="E126" s="293"/>
      <c r="F126" s="293"/>
      <c r="G126" s="293"/>
      <c r="H126" s="293"/>
      <c r="I126" s="293"/>
      <c r="J126" s="294"/>
    </row>
    <row r="127" spans="5:10" ht="12">
      <c r="E127" s="293"/>
      <c r="F127" s="293"/>
      <c r="G127" s="293"/>
      <c r="H127" s="293"/>
      <c r="I127" s="293"/>
      <c r="J127" s="294"/>
    </row>
    <row r="128" spans="5:10" ht="12">
      <c r="E128" s="293"/>
      <c r="F128" s="293"/>
      <c r="G128" s="293"/>
      <c r="H128" s="293"/>
      <c r="I128" s="293"/>
      <c r="J128" s="294"/>
    </row>
    <row r="129" spans="5:10" ht="12">
      <c r="E129" s="293"/>
      <c r="F129" s="293"/>
      <c r="G129" s="293"/>
      <c r="H129" s="293"/>
      <c r="I129" s="293"/>
      <c r="J129" s="294"/>
    </row>
    <row r="130" spans="5:10" ht="12">
      <c r="E130" s="293"/>
      <c r="F130" s="293"/>
      <c r="G130" s="293"/>
      <c r="H130" s="293"/>
      <c r="I130" s="293"/>
      <c r="J130" s="294"/>
    </row>
    <row r="131" spans="5:10" ht="12">
      <c r="E131" s="293"/>
      <c r="F131" s="293"/>
      <c r="G131" s="293"/>
      <c r="H131" s="293"/>
      <c r="I131" s="293"/>
      <c r="J131" s="294"/>
    </row>
    <row r="132" spans="5:10" ht="12">
      <c r="E132" s="293"/>
      <c r="F132" s="293"/>
      <c r="G132" s="293"/>
      <c r="H132" s="293"/>
      <c r="I132" s="293"/>
      <c r="J132" s="294"/>
    </row>
    <row r="133" spans="5:10" ht="12">
      <c r="E133" s="293"/>
      <c r="F133" s="293"/>
      <c r="G133" s="293"/>
      <c r="H133" s="293"/>
      <c r="I133" s="293"/>
      <c r="J133" s="294"/>
    </row>
    <row r="134" spans="5:10" ht="12">
      <c r="E134" s="293"/>
      <c r="F134" s="293"/>
      <c r="G134" s="293"/>
      <c r="H134" s="293"/>
      <c r="I134" s="293"/>
      <c r="J134" s="294"/>
    </row>
    <row r="135" spans="5:10" ht="12">
      <c r="E135" s="293"/>
      <c r="F135" s="293"/>
      <c r="G135" s="293"/>
      <c r="H135" s="293"/>
      <c r="I135" s="293"/>
      <c r="J135" s="294"/>
    </row>
    <row r="136" spans="5:10" ht="12">
      <c r="E136" s="293"/>
      <c r="F136" s="293"/>
      <c r="G136" s="293"/>
      <c r="H136" s="293"/>
      <c r="I136" s="293"/>
      <c r="J136" s="294"/>
    </row>
    <row r="137" spans="5:10" ht="12">
      <c r="E137" s="293"/>
      <c r="F137" s="293"/>
      <c r="G137" s="293"/>
      <c r="H137" s="293"/>
      <c r="I137" s="293"/>
      <c r="J137" s="294"/>
    </row>
    <row r="138" spans="5:10" ht="12">
      <c r="E138" s="293"/>
      <c r="F138" s="293"/>
      <c r="G138" s="293"/>
      <c r="H138" s="293"/>
      <c r="I138" s="293"/>
      <c r="J138" s="294"/>
    </row>
    <row r="139" spans="5:10" ht="12">
      <c r="E139" s="293"/>
      <c r="F139" s="293"/>
      <c r="G139" s="293"/>
      <c r="H139" s="293"/>
      <c r="I139" s="293"/>
      <c r="J139" s="294"/>
    </row>
    <row r="140" spans="5:10" ht="12">
      <c r="E140" s="293"/>
      <c r="F140" s="293"/>
      <c r="G140" s="293"/>
      <c r="H140" s="293"/>
      <c r="I140" s="293"/>
      <c r="J140" s="294"/>
    </row>
    <row r="141" spans="5:10" ht="12">
      <c r="E141" s="293"/>
      <c r="F141" s="293"/>
      <c r="G141" s="293"/>
      <c r="H141" s="293"/>
      <c r="I141" s="293"/>
      <c r="J141" s="294"/>
    </row>
    <row r="142" spans="5:10" ht="12">
      <c r="E142" s="293"/>
      <c r="F142" s="293"/>
      <c r="G142" s="293"/>
      <c r="H142" s="293"/>
      <c r="I142" s="293"/>
      <c r="J142" s="294"/>
    </row>
    <row r="143" spans="5:10" ht="12">
      <c r="E143" s="293"/>
      <c r="F143" s="293"/>
      <c r="G143" s="293"/>
      <c r="H143" s="293"/>
      <c r="I143" s="293"/>
      <c r="J143" s="294"/>
    </row>
    <row r="144" spans="5:10" ht="12">
      <c r="E144" s="293"/>
      <c r="F144" s="293"/>
      <c r="G144" s="293"/>
      <c r="H144" s="293"/>
      <c r="I144" s="293"/>
      <c r="J144" s="294"/>
    </row>
    <row r="145" spans="5:10" ht="12">
      <c r="E145" s="293"/>
      <c r="F145" s="293"/>
      <c r="G145" s="293"/>
      <c r="H145" s="293"/>
      <c r="I145" s="293"/>
      <c r="J145" s="294"/>
    </row>
    <row r="146" spans="5:10" ht="12">
      <c r="E146" s="293"/>
      <c r="F146" s="293"/>
      <c r="G146" s="293"/>
      <c r="H146" s="293"/>
      <c r="I146" s="293"/>
      <c r="J146" s="294"/>
    </row>
    <row r="147" spans="5:10" ht="12">
      <c r="E147" s="293"/>
      <c r="F147" s="293"/>
      <c r="G147" s="293"/>
      <c r="H147" s="293"/>
      <c r="I147" s="293"/>
      <c r="J147" s="294"/>
    </row>
    <row r="148" spans="5:10" ht="12">
      <c r="E148" s="293"/>
      <c r="F148" s="293"/>
      <c r="G148" s="293"/>
      <c r="H148" s="293"/>
      <c r="I148" s="293"/>
      <c r="J148" s="294"/>
    </row>
    <row r="149" spans="5:10" ht="12">
      <c r="E149" s="293"/>
      <c r="F149" s="293"/>
      <c r="G149" s="293"/>
      <c r="H149" s="293"/>
      <c r="I149" s="293"/>
      <c r="J149" s="294"/>
    </row>
    <row r="150" spans="5:10" ht="12">
      <c r="E150" s="293"/>
      <c r="F150" s="293"/>
      <c r="G150" s="293"/>
      <c r="H150" s="293"/>
      <c r="I150" s="293"/>
      <c r="J150" s="294"/>
    </row>
    <row r="151" spans="5:10" ht="12">
      <c r="E151" s="293"/>
      <c r="F151" s="293"/>
      <c r="G151" s="293"/>
      <c r="H151" s="293"/>
      <c r="I151" s="293"/>
      <c r="J151" s="294"/>
    </row>
    <row r="152" spans="5:10" ht="12">
      <c r="E152" s="293"/>
      <c r="F152" s="293"/>
      <c r="G152" s="293"/>
      <c r="H152" s="293"/>
      <c r="I152" s="293"/>
      <c r="J152" s="294"/>
    </row>
    <row r="153" spans="5:10" ht="12">
      <c r="E153" s="293"/>
      <c r="F153" s="293"/>
      <c r="G153" s="293"/>
      <c r="H153" s="293"/>
      <c r="I153" s="293"/>
      <c r="J153" s="294"/>
    </row>
    <row r="154" spans="5:10" ht="12">
      <c r="E154" s="293"/>
      <c r="F154" s="293"/>
      <c r="G154" s="293"/>
      <c r="H154" s="293"/>
      <c r="I154" s="293"/>
      <c r="J154" s="294"/>
    </row>
    <row r="155" spans="5:10" ht="12">
      <c r="E155" s="293"/>
      <c r="F155" s="293"/>
      <c r="G155" s="293"/>
      <c r="H155" s="293"/>
      <c r="I155" s="293"/>
      <c r="J155" s="294"/>
    </row>
    <row r="156" spans="5:10" ht="12">
      <c r="E156" s="293"/>
      <c r="F156" s="293"/>
      <c r="G156" s="293"/>
      <c r="H156" s="293"/>
      <c r="I156" s="293"/>
      <c r="J156" s="294"/>
    </row>
    <row r="157" spans="5:10" ht="12">
      <c r="E157" s="293"/>
      <c r="F157" s="293"/>
      <c r="G157" s="293"/>
      <c r="H157" s="293"/>
      <c r="I157" s="293"/>
      <c r="J157" s="294"/>
    </row>
    <row r="158" spans="5:10" ht="12">
      <c r="E158" s="293"/>
      <c r="F158" s="293"/>
      <c r="G158" s="293"/>
      <c r="H158" s="293"/>
      <c r="I158" s="293"/>
      <c r="J158" s="294"/>
    </row>
    <row r="159" spans="5:10" ht="12">
      <c r="E159" s="293"/>
      <c r="F159" s="293"/>
      <c r="G159" s="293"/>
      <c r="H159" s="293"/>
      <c r="I159" s="293"/>
      <c r="J159" s="294"/>
    </row>
    <row r="160" spans="5:10" ht="12">
      <c r="E160" s="293"/>
      <c r="F160" s="293"/>
      <c r="G160" s="293"/>
      <c r="H160" s="293"/>
      <c r="I160" s="293"/>
      <c r="J160" s="294"/>
    </row>
    <row r="161" spans="5:10" ht="12">
      <c r="E161" s="293"/>
      <c r="F161" s="293"/>
      <c r="G161" s="293"/>
      <c r="H161" s="293"/>
      <c r="I161" s="293"/>
      <c r="J161" s="294"/>
    </row>
    <row r="162" spans="5:10" ht="12">
      <c r="E162" s="293"/>
      <c r="F162" s="293"/>
      <c r="G162" s="293"/>
      <c r="H162" s="293"/>
      <c r="I162" s="293"/>
      <c r="J162" s="294"/>
    </row>
    <row r="163" spans="5:10" ht="12">
      <c r="E163" s="293"/>
      <c r="F163" s="293"/>
      <c r="G163" s="293"/>
      <c r="H163" s="293"/>
      <c r="I163" s="293"/>
      <c r="J163" s="294"/>
    </row>
    <row r="164" spans="5:10" ht="12">
      <c r="E164" s="293"/>
      <c r="F164" s="293"/>
      <c r="G164" s="293"/>
      <c r="H164" s="293"/>
      <c r="I164" s="293"/>
      <c r="J164" s="294"/>
    </row>
    <row r="165" spans="5:10" ht="12">
      <c r="E165" s="293"/>
      <c r="F165" s="293"/>
      <c r="G165" s="293"/>
      <c r="H165" s="293"/>
      <c r="I165" s="293"/>
      <c r="J165" s="294"/>
    </row>
    <row r="166" spans="5:10" ht="12">
      <c r="E166" s="293"/>
      <c r="F166" s="293"/>
      <c r="G166" s="293"/>
      <c r="H166" s="293"/>
      <c r="I166" s="293"/>
      <c r="J166" s="294"/>
    </row>
    <row r="167" spans="5:10" ht="12">
      <c r="E167" s="293"/>
      <c r="F167" s="293"/>
      <c r="G167" s="293"/>
      <c r="H167" s="293"/>
      <c r="I167" s="293"/>
      <c r="J167" s="294"/>
    </row>
    <row r="168" spans="5:10" ht="12">
      <c r="E168" s="293"/>
      <c r="F168" s="293"/>
      <c r="G168" s="293"/>
      <c r="H168" s="293"/>
      <c r="I168" s="293"/>
      <c r="J168" s="294"/>
    </row>
    <row r="169" spans="5:10" ht="12">
      <c r="E169" s="293"/>
      <c r="F169" s="293"/>
      <c r="G169" s="293"/>
      <c r="H169" s="293"/>
      <c r="I169" s="293"/>
      <c r="J169" s="294"/>
    </row>
    <row r="170" spans="5:10" ht="12">
      <c r="E170" s="293"/>
      <c r="F170" s="293"/>
      <c r="G170" s="293"/>
      <c r="H170" s="293"/>
      <c r="I170" s="293"/>
      <c r="J170" s="294"/>
    </row>
    <row r="171" spans="5:10" ht="12">
      <c r="E171" s="293"/>
      <c r="F171" s="293"/>
      <c r="G171" s="293"/>
      <c r="H171" s="293"/>
      <c r="I171" s="293"/>
      <c r="J171" s="294"/>
    </row>
    <row r="172" spans="5:10" ht="12">
      <c r="E172" s="293"/>
      <c r="F172" s="293"/>
      <c r="G172" s="293"/>
      <c r="H172" s="293"/>
      <c r="I172" s="293"/>
      <c r="J172" s="294"/>
    </row>
    <row r="173" spans="5:10" ht="12">
      <c r="E173" s="293"/>
      <c r="F173" s="293"/>
      <c r="G173" s="293"/>
      <c r="H173" s="293"/>
      <c r="I173" s="293"/>
      <c r="J173" s="294"/>
    </row>
    <row r="174" spans="5:10" ht="12">
      <c r="E174" s="293"/>
      <c r="F174" s="293"/>
      <c r="G174" s="293"/>
      <c r="H174" s="293"/>
      <c r="I174" s="293"/>
      <c r="J174" s="294"/>
    </row>
    <row r="175" spans="5:10" ht="12">
      <c r="E175" s="293"/>
      <c r="F175" s="293"/>
      <c r="G175" s="293"/>
      <c r="H175" s="293"/>
      <c r="I175" s="293"/>
      <c r="J175" s="294"/>
    </row>
    <row r="176" spans="5:10" ht="12">
      <c r="E176" s="293"/>
      <c r="F176" s="293"/>
      <c r="G176" s="293"/>
      <c r="H176" s="293"/>
      <c r="I176" s="293"/>
      <c r="J176" s="294"/>
    </row>
    <row r="177" spans="5:10" ht="12">
      <c r="E177" s="293"/>
      <c r="F177" s="293"/>
      <c r="G177" s="293"/>
      <c r="H177" s="293"/>
      <c r="I177" s="293"/>
      <c r="J177" s="294"/>
    </row>
    <row r="178" spans="5:10" ht="12">
      <c r="E178" s="293"/>
      <c r="F178" s="293"/>
      <c r="G178" s="293"/>
      <c r="H178" s="293"/>
      <c r="I178" s="293"/>
      <c r="J178" s="294"/>
    </row>
    <row r="179" spans="5:10" ht="12">
      <c r="E179" s="293"/>
      <c r="F179" s="293"/>
      <c r="G179" s="293"/>
      <c r="H179" s="293"/>
      <c r="I179" s="293"/>
      <c r="J179" s="294"/>
    </row>
    <row r="180" spans="5:10" ht="12">
      <c r="E180" s="293"/>
      <c r="F180" s="293"/>
      <c r="G180" s="293"/>
      <c r="H180" s="293"/>
      <c r="I180" s="293"/>
      <c r="J180" s="294"/>
    </row>
    <row r="181" spans="5:10" ht="12">
      <c r="E181" s="293"/>
      <c r="F181" s="293"/>
      <c r="G181" s="293"/>
      <c r="H181" s="293"/>
      <c r="I181" s="293"/>
      <c r="J181" s="294"/>
    </row>
    <row r="182" spans="5:10" ht="12">
      <c r="E182" s="293"/>
      <c r="F182" s="293"/>
      <c r="G182" s="293"/>
      <c r="H182" s="293"/>
      <c r="I182" s="293"/>
      <c r="J182" s="294"/>
    </row>
    <row r="183" spans="5:10" ht="12">
      <c r="E183" s="293"/>
      <c r="F183" s="293"/>
      <c r="G183" s="293"/>
      <c r="H183" s="293"/>
      <c r="I183" s="293"/>
      <c r="J183" s="294"/>
    </row>
    <row r="184" spans="5:10" ht="12">
      <c r="E184" s="293"/>
      <c r="F184" s="293"/>
      <c r="G184" s="293"/>
      <c r="H184" s="293"/>
      <c r="I184" s="293"/>
      <c r="J184" s="294"/>
    </row>
    <row r="185" spans="5:10" ht="12">
      <c r="E185" s="293"/>
      <c r="F185" s="293"/>
      <c r="G185" s="293"/>
      <c r="H185" s="293"/>
      <c r="I185" s="293"/>
      <c r="J185" s="294"/>
    </row>
    <row r="186" spans="5:10" ht="12">
      <c r="E186" s="293"/>
      <c r="F186" s="293"/>
      <c r="G186" s="293"/>
      <c r="H186" s="293"/>
      <c r="I186" s="293"/>
      <c r="J186" s="294"/>
    </row>
    <row r="187" spans="5:10" ht="12">
      <c r="E187" s="293"/>
      <c r="F187" s="293"/>
      <c r="G187" s="293"/>
      <c r="H187" s="293"/>
      <c r="I187" s="293"/>
      <c r="J187" s="294"/>
    </row>
    <row r="188" spans="5:10" ht="12">
      <c r="E188" s="293"/>
      <c r="F188" s="293"/>
      <c r="G188" s="293"/>
      <c r="H188" s="293"/>
      <c r="I188" s="293"/>
      <c r="J188" s="294"/>
    </row>
    <row r="189" spans="5:10" ht="12">
      <c r="E189" s="293"/>
      <c r="F189" s="293"/>
      <c r="G189" s="293"/>
      <c r="H189" s="293"/>
      <c r="I189" s="293"/>
      <c r="J189" s="294"/>
    </row>
    <row r="190" spans="5:10" ht="12">
      <c r="E190" s="293"/>
      <c r="F190" s="293"/>
      <c r="G190" s="293"/>
      <c r="H190" s="293"/>
      <c r="I190" s="293"/>
      <c r="J190" s="294"/>
    </row>
    <row r="191" spans="5:10" ht="12">
      <c r="E191" s="293"/>
      <c r="F191" s="293"/>
      <c r="G191" s="293"/>
      <c r="H191" s="293"/>
      <c r="I191" s="293"/>
      <c r="J191" s="294"/>
    </row>
    <row r="192" spans="5:10" ht="12">
      <c r="E192" s="293"/>
      <c r="F192" s="293"/>
      <c r="G192" s="293"/>
      <c r="H192" s="293"/>
      <c r="I192" s="293"/>
      <c r="J192" s="294"/>
    </row>
    <row r="193" spans="5:10" ht="12">
      <c r="E193" s="293"/>
      <c r="F193" s="293"/>
      <c r="G193" s="293"/>
      <c r="H193" s="293"/>
      <c r="I193" s="293"/>
      <c r="J193" s="294"/>
    </row>
    <row r="194" spans="5:10" ht="12">
      <c r="E194" s="293"/>
      <c r="F194" s="293"/>
      <c r="G194" s="293"/>
      <c r="H194" s="293"/>
      <c r="I194" s="293"/>
      <c r="J194" s="294"/>
    </row>
    <row r="195" spans="5:10" ht="12">
      <c r="E195" s="293"/>
      <c r="F195" s="293"/>
      <c r="G195" s="293"/>
      <c r="H195" s="293"/>
      <c r="I195" s="293"/>
      <c r="J195" s="294"/>
    </row>
    <row r="196" spans="5:10" ht="12">
      <c r="E196" s="293"/>
      <c r="F196" s="293"/>
      <c r="G196" s="293"/>
      <c r="H196" s="293"/>
      <c r="I196" s="293"/>
      <c r="J196" s="294"/>
    </row>
    <row r="197" spans="5:10" ht="12">
      <c r="E197" s="293"/>
      <c r="F197" s="293"/>
      <c r="G197" s="293"/>
      <c r="H197" s="293"/>
      <c r="I197" s="293"/>
      <c r="J197" s="294"/>
    </row>
    <row r="198" spans="5:10" ht="12">
      <c r="E198" s="293"/>
      <c r="F198" s="293"/>
      <c r="G198" s="293"/>
      <c r="H198" s="293"/>
      <c r="I198" s="293"/>
      <c r="J198" s="294"/>
    </row>
    <row r="199" spans="5:10" ht="12">
      <c r="E199" s="293"/>
      <c r="F199" s="293"/>
      <c r="G199" s="293"/>
      <c r="H199" s="293"/>
      <c r="I199" s="293"/>
      <c r="J199" s="294"/>
    </row>
    <row r="200" spans="5:10" ht="12">
      <c r="E200" s="293"/>
      <c r="F200" s="293"/>
      <c r="G200" s="293"/>
      <c r="H200" s="293"/>
      <c r="I200" s="293"/>
      <c r="J200" s="294"/>
    </row>
    <row r="201" spans="5:10" ht="12">
      <c r="E201" s="293"/>
      <c r="F201" s="293"/>
      <c r="G201" s="293"/>
      <c r="H201" s="293"/>
      <c r="I201" s="293"/>
      <c r="J201" s="294"/>
    </row>
    <row r="202" spans="5:10" ht="12">
      <c r="E202" s="293"/>
      <c r="F202" s="293"/>
      <c r="G202" s="293"/>
      <c r="H202" s="293"/>
      <c r="I202" s="293"/>
      <c r="J202" s="294"/>
    </row>
    <row r="203" spans="5:10" ht="12">
      <c r="E203" s="293"/>
      <c r="F203" s="293"/>
      <c r="G203" s="293"/>
      <c r="H203" s="293"/>
      <c r="I203" s="293"/>
      <c r="J203" s="294"/>
    </row>
    <row r="204" spans="5:10" ht="12">
      <c r="E204" s="293"/>
      <c r="F204" s="293"/>
      <c r="G204" s="293"/>
      <c r="H204" s="293"/>
      <c r="I204" s="293"/>
      <c r="J204" s="294"/>
    </row>
    <row r="205" spans="5:10" ht="12">
      <c r="E205" s="293"/>
      <c r="F205" s="293"/>
      <c r="G205" s="293"/>
      <c r="H205" s="293"/>
      <c r="I205" s="293"/>
      <c r="J205" s="294"/>
    </row>
    <row r="206" spans="5:10" ht="12">
      <c r="E206" s="293"/>
      <c r="F206" s="293"/>
      <c r="G206" s="293"/>
      <c r="H206" s="293"/>
      <c r="I206" s="293"/>
      <c r="J206" s="294"/>
    </row>
    <row r="207" spans="5:10" ht="12">
      <c r="E207" s="293"/>
      <c r="F207" s="293"/>
      <c r="G207" s="293"/>
      <c r="H207" s="293"/>
      <c r="I207" s="293"/>
      <c r="J207" s="294"/>
    </row>
    <row r="208" spans="5:10" ht="12">
      <c r="E208" s="293"/>
      <c r="F208" s="293"/>
      <c r="G208" s="293"/>
      <c r="H208" s="293"/>
      <c r="I208" s="293"/>
      <c r="J208" s="294"/>
    </row>
    <row r="209" spans="5:10" ht="12">
      <c r="E209" s="293"/>
      <c r="F209" s="293"/>
      <c r="G209" s="293"/>
      <c r="H209" s="293"/>
      <c r="I209" s="293"/>
      <c r="J209" s="294"/>
    </row>
    <row r="210" spans="5:10" ht="12">
      <c r="E210" s="293"/>
      <c r="F210" s="293"/>
      <c r="G210" s="293"/>
      <c r="H210" s="293"/>
      <c r="I210" s="293"/>
      <c r="J210" s="294"/>
    </row>
    <row r="211" spans="5:10" ht="12">
      <c r="E211" s="293"/>
      <c r="F211" s="293"/>
      <c r="G211" s="293"/>
      <c r="H211" s="293"/>
      <c r="I211" s="293"/>
      <c r="J211" s="294"/>
    </row>
    <row r="212" spans="5:10" ht="12">
      <c r="E212" s="293"/>
      <c r="F212" s="293"/>
      <c r="G212" s="293"/>
      <c r="H212" s="293"/>
      <c r="I212" s="293"/>
      <c r="J212" s="294"/>
    </row>
    <row r="213" spans="5:10" ht="12">
      <c r="E213" s="293"/>
      <c r="F213" s="293"/>
      <c r="G213" s="293"/>
      <c r="H213" s="293"/>
      <c r="I213" s="293"/>
      <c r="J213" s="294"/>
    </row>
    <row r="214" spans="5:10" ht="12">
      <c r="E214" s="293"/>
      <c r="F214" s="293"/>
      <c r="G214" s="293"/>
      <c r="H214" s="293"/>
      <c r="I214" s="293"/>
      <c r="J214" s="294"/>
    </row>
    <row r="215" spans="5:10" ht="12">
      <c r="E215" s="293"/>
      <c r="F215" s="293"/>
      <c r="G215" s="293"/>
      <c r="H215" s="293"/>
      <c r="I215" s="293"/>
      <c r="J215" s="294"/>
    </row>
    <row r="216" spans="5:10" ht="12">
      <c r="E216" s="293"/>
      <c r="F216" s="293"/>
      <c r="G216" s="293"/>
      <c r="H216" s="293"/>
      <c r="I216" s="293"/>
      <c r="J216" s="294"/>
    </row>
    <row r="217" spans="5:10" ht="12">
      <c r="E217" s="293"/>
      <c r="F217" s="293"/>
      <c r="G217" s="293"/>
      <c r="H217" s="293"/>
      <c r="I217" s="293"/>
      <c r="J217" s="294"/>
    </row>
    <row r="218" spans="5:10" ht="12">
      <c r="E218" s="293"/>
      <c r="F218" s="293"/>
      <c r="G218" s="293"/>
      <c r="H218" s="293"/>
      <c r="I218" s="293"/>
      <c r="J218" s="294"/>
    </row>
    <row r="219" spans="5:10" ht="12">
      <c r="E219" s="293"/>
      <c r="F219" s="293"/>
      <c r="G219" s="293"/>
      <c r="H219" s="293"/>
      <c r="I219" s="293"/>
      <c r="J219" s="294"/>
    </row>
    <row r="220" spans="5:10" ht="12">
      <c r="E220" s="293"/>
      <c r="F220" s="293"/>
      <c r="G220" s="293"/>
      <c r="H220" s="293"/>
      <c r="I220" s="293"/>
      <c r="J220" s="294"/>
    </row>
    <row r="221" spans="5:10" ht="12">
      <c r="E221" s="293"/>
      <c r="F221" s="293"/>
      <c r="G221" s="293"/>
      <c r="H221" s="293"/>
      <c r="I221" s="293"/>
      <c r="J221" s="294"/>
    </row>
    <row r="222" spans="5:10" ht="12">
      <c r="E222" s="293"/>
      <c r="F222" s="293"/>
      <c r="G222" s="293"/>
      <c r="H222" s="293"/>
      <c r="I222" s="293"/>
      <c r="J222" s="294"/>
    </row>
    <row r="223" spans="5:10" ht="12">
      <c r="E223" s="293"/>
      <c r="F223" s="293"/>
      <c r="G223" s="293"/>
      <c r="H223" s="293"/>
      <c r="I223" s="293"/>
      <c r="J223" s="294"/>
    </row>
    <row r="224" spans="5:10" ht="12">
      <c r="E224" s="293"/>
      <c r="F224" s="293"/>
      <c r="G224" s="293"/>
      <c r="H224" s="293"/>
      <c r="I224" s="293"/>
      <c r="J224" s="294"/>
    </row>
    <row r="225" spans="5:10" ht="12">
      <c r="E225" s="293"/>
      <c r="F225" s="293"/>
      <c r="G225" s="293"/>
      <c r="H225" s="293"/>
      <c r="I225" s="293"/>
      <c r="J225" s="294"/>
    </row>
    <row r="226" spans="5:10" ht="12">
      <c r="E226" s="293"/>
      <c r="F226" s="293"/>
      <c r="G226" s="293"/>
      <c r="H226" s="293"/>
      <c r="I226" s="293"/>
      <c r="J226" s="294"/>
    </row>
    <row r="227" spans="5:10" ht="12">
      <c r="E227" s="293"/>
      <c r="F227" s="293"/>
      <c r="G227" s="293"/>
      <c r="H227" s="293"/>
      <c r="I227" s="293"/>
      <c r="J227" s="294"/>
    </row>
    <row r="228" spans="5:10" ht="12">
      <c r="E228" s="293"/>
      <c r="F228" s="293"/>
      <c r="G228" s="293"/>
      <c r="H228" s="293"/>
      <c r="I228" s="293"/>
      <c r="J228" s="294"/>
    </row>
    <row r="229" spans="5:10" ht="12">
      <c r="E229" s="293"/>
      <c r="F229" s="293"/>
      <c r="G229" s="293"/>
      <c r="H229" s="293"/>
      <c r="I229" s="293"/>
      <c r="J229" s="294"/>
    </row>
    <row r="230" spans="5:10" ht="12">
      <c r="E230" s="293"/>
      <c r="F230" s="293"/>
      <c r="G230" s="293"/>
      <c r="H230" s="293"/>
      <c r="I230" s="293"/>
      <c r="J230" s="294"/>
    </row>
    <row r="231" spans="5:10" ht="12">
      <c r="E231" s="293"/>
      <c r="F231" s="293"/>
      <c r="G231" s="293"/>
      <c r="H231" s="293"/>
      <c r="I231" s="293"/>
      <c r="J231" s="294"/>
    </row>
    <row r="232" spans="5:10" ht="12">
      <c r="E232" s="293"/>
      <c r="F232" s="293"/>
      <c r="G232" s="293"/>
      <c r="H232" s="293"/>
      <c r="I232" s="293"/>
      <c r="J232" s="294"/>
    </row>
    <row r="233" spans="5:10" ht="12">
      <c r="E233" s="293"/>
      <c r="F233" s="293"/>
      <c r="G233" s="293"/>
      <c r="H233" s="293"/>
      <c r="I233" s="293"/>
      <c r="J233" s="294"/>
    </row>
    <row r="234" spans="5:10" ht="12">
      <c r="E234" s="293"/>
      <c r="F234" s="293"/>
      <c r="G234" s="293"/>
      <c r="H234" s="293"/>
      <c r="I234" s="293"/>
      <c r="J234" s="294"/>
    </row>
    <row r="235" spans="5:10" ht="12">
      <c r="E235" s="293"/>
      <c r="F235" s="293"/>
      <c r="G235" s="293"/>
      <c r="H235" s="293"/>
      <c r="I235" s="293"/>
      <c r="J235" s="294"/>
    </row>
    <row r="236" spans="5:10" ht="12">
      <c r="E236" s="293"/>
      <c r="F236" s="293"/>
      <c r="G236" s="293"/>
      <c r="H236" s="293"/>
      <c r="I236" s="293"/>
      <c r="J236" s="294"/>
    </row>
    <row r="237" spans="5:10" ht="12">
      <c r="E237" s="293"/>
      <c r="F237" s="293"/>
      <c r="G237" s="293"/>
      <c r="H237" s="293"/>
      <c r="I237" s="293"/>
      <c r="J237" s="294"/>
    </row>
    <row r="238" spans="5:10" ht="12">
      <c r="E238" s="293"/>
      <c r="F238" s="293"/>
      <c r="G238" s="293"/>
      <c r="H238" s="293"/>
      <c r="I238" s="293"/>
      <c r="J238" s="294"/>
    </row>
    <row r="239" spans="5:10" ht="12">
      <c r="E239" s="293"/>
      <c r="F239" s="293"/>
      <c r="G239" s="293"/>
      <c r="H239" s="293"/>
      <c r="I239" s="293"/>
      <c r="J239" s="294"/>
    </row>
    <row r="240" spans="5:10" ht="12">
      <c r="E240" s="293"/>
      <c r="F240" s="293"/>
      <c r="G240" s="293"/>
      <c r="H240" s="293"/>
      <c r="I240" s="293"/>
      <c r="J240" s="294"/>
    </row>
    <row r="241" spans="5:10" ht="12">
      <c r="E241" s="293"/>
      <c r="F241" s="293"/>
      <c r="G241" s="293"/>
      <c r="H241" s="293"/>
      <c r="I241" s="293"/>
      <c r="J241" s="294"/>
    </row>
    <row r="242" spans="5:10" ht="12">
      <c r="E242" s="293"/>
      <c r="F242" s="293"/>
      <c r="G242" s="293"/>
      <c r="H242" s="293"/>
      <c r="I242" s="293"/>
      <c r="J242" s="294"/>
    </row>
    <row r="243" spans="5:10" ht="12">
      <c r="E243" s="293"/>
      <c r="F243" s="293"/>
      <c r="G243" s="293"/>
      <c r="H243" s="293"/>
      <c r="I243" s="293"/>
      <c r="J243" s="294"/>
    </row>
    <row r="244" spans="5:10" ht="12">
      <c r="E244" s="293"/>
      <c r="F244" s="293"/>
      <c r="G244" s="293"/>
      <c r="H244" s="293"/>
      <c r="I244" s="293"/>
      <c r="J244" s="294"/>
    </row>
    <row r="245" spans="5:10" ht="12">
      <c r="E245" s="293"/>
      <c r="F245" s="293"/>
      <c r="G245" s="293"/>
      <c r="H245" s="293"/>
      <c r="I245" s="293"/>
      <c r="J245" s="294"/>
    </row>
    <row r="246" spans="5:10" ht="12">
      <c r="E246" s="293"/>
      <c r="F246" s="293"/>
      <c r="G246" s="293"/>
      <c r="H246" s="293"/>
      <c r="I246" s="293"/>
      <c r="J246" s="294"/>
    </row>
    <row r="247" spans="5:10" ht="12">
      <c r="E247" s="293"/>
      <c r="F247" s="293"/>
      <c r="G247" s="293"/>
      <c r="H247" s="293"/>
      <c r="I247" s="293"/>
      <c r="J247" s="294"/>
    </row>
    <row r="248" spans="5:10" ht="12">
      <c r="E248" s="293"/>
      <c r="F248" s="293"/>
      <c r="G248" s="293"/>
      <c r="H248" s="293"/>
      <c r="I248" s="293"/>
      <c r="J248" s="294"/>
    </row>
    <row r="249" spans="5:10" ht="12">
      <c r="E249" s="293"/>
      <c r="F249" s="293"/>
      <c r="G249" s="293"/>
      <c r="H249" s="293"/>
      <c r="I249" s="293"/>
      <c r="J249" s="294"/>
    </row>
    <row r="250" spans="5:10" ht="12">
      <c r="E250" s="293"/>
      <c r="F250" s="293"/>
      <c r="G250" s="293"/>
      <c r="H250" s="293"/>
      <c r="I250" s="293"/>
      <c r="J250" s="294"/>
    </row>
    <row r="251" spans="5:10" ht="12">
      <c r="E251" s="293"/>
      <c r="F251" s="293"/>
      <c r="G251" s="293"/>
      <c r="H251" s="293"/>
      <c r="I251" s="293"/>
      <c r="J251" s="294"/>
    </row>
    <row r="252" spans="5:10" ht="12">
      <c r="E252" s="293"/>
      <c r="F252" s="293"/>
      <c r="G252" s="293"/>
      <c r="H252" s="293"/>
      <c r="I252" s="293"/>
      <c r="J252" s="294"/>
    </row>
    <row r="253" spans="5:10" ht="12">
      <c r="E253" s="293"/>
      <c r="F253" s="293"/>
      <c r="G253" s="293"/>
      <c r="H253" s="293"/>
      <c r="I253" s="293"/>
      <c r="J253" s="294"/>
    </row>
    <row r="254" spans="5:10" ht="12">
      <c r="E254" s="293"/>
      <c r="F254" s="293"/>
      <c r="G254" s="293"/>
      <c r="H254" s="293"/>
      <c r="I254" s="293"/>
      <c r="J254" s="294"/>
    </row>
    <row r="255" spans="5:10" ht="12">
      <c r="E255" s="293"/>
      <c r="F255" s="293"/>
      <c r="G255" s="293"/>
      <c r="H255" s="293"/>
      <c r="I255" s="293"/>
      <c r="J255" s="294"/>
    </row>
    <row r="256" spans="5:10" ht="12">
      <c r="E256" s="293"/>
      <c r="F256" s="293"/>
      <c r="G256" s="293"/>
      <c r="H256" s="293"/>
      <c r="I256" s="293"/>
      <c r="J256" s="294"/>
    </row>
    <row r="257" spans="5:10" ht="12">
      <c r="E257" s="293"/>
      <c r="F257" s="293"/>
      <c r="G257" s="293"/>
      <c r="H257" s="293"/>
      <c r="I257" s="293"/>
      <c r="J257" s="294"/>
    </row>
    <row r="258" spans="5:10" ht="12">
      <c r="E258" s="293"/>
      <c r="F258" s="293"/>
      <c r="G258" s="293"/>
      <c r="H258" s="293"/>
      <c r="I258" s="293"/>
      <c r="J258" s="294"/>
    </row>
    <row r="259" spans="5:10" ht="12">
      <c r="E259" s="293"/>
      <c r="F259" s="293"/>
      <c r="G259" s="293"/>
      <c r="H259" s="293"/>
      <c r="I259" s="293"/>
      <c r="J259" s="294"/>
    </row>
    <row r="260" spans="5:10" ht="12">
      <c r="E260" s="293"/>
      <c r="F260" s="293"/>
      <c r="G260" s="293"/>
      <c r="H260" s="293"/>
      <c r="I260" s="293"/>
      <c r="J260" s="294"/>
    </row>
    <row r="261" spans="5:10" ht="12">
      <c r="E261" s="293"/>
      <c r="F261" s="293"/>
      <c r="G261" s="293"/>
      <c r="H261" s="293"/>
      <c r="I261" s="293"/>
      <c r="J261" s="294"/>
    </row>
    <row r="262" spans="5:10" ht="12">
      <c r="E262" s="293"/>
      <c r="F262" s="293"/>
      <c r="G262" s="293"/>
      <c r="H262" s="293"/>
      <c r="I262" s="293"/>
      <c r="J262" s="294"/>
    </row>
    <row r="263" spans="5:10" ht="12">
      <c r="E263" s="293"/>
      <c r="F263" s="293"/>
      <c r="G263" s="293"/>
      <c r="H263" s="293"/>
      <c r="I263" s="293"/>
      <c r="J263" s="294"/>
    </row>
    <row r="264" spans="5:10" ht="12">
      <c r="E264" s="293"/>
      <c r="F264" s="293"/>
      <c r="G264" s="293"/>
      <c r="H264" s="293"/>
      <c r="I264" s="293"/>
      <c r="J264" s="294"/>
    </row>
    <row r="265" spans="5:10" ht="12">
      <c r="E265" s="293"/>
      <c r="F265" s="293"/>
      <c r="G265" s="293"/>
      <c r="H265" s="293"/>
      <c r="I265" s="293"/>
      <c r="J265" s="294"/>
    </row>
    <row r="266" spans="5:10" ht="12">
      <c r="E266" s="293"/>
      <c r="F266" s="293"/>
      <c r="G266" s="293"/>
      <c r="H266" s="293"/>
      <c r="I266" s="293"/>
      <c r="J266" s="294"/>
    </row>
    <row r="267" spans="5:10" ht="12">
      <c r="E267" s="293"/>
      <c r="F267" s="293"/>
      <c r="G267" s="293"/>
      <c r="H267" s="293"/>
      <c r="I267" s="293"/>
      <c r="J267" s="294"/>
    </row>
    <row r="268" spans="5:10" ht="12">
      <c r="E268" s="293"/>
      <c r="F268" s="293"/>
      <c r="G268" s="293"/>
      <c r="H268" s="293"/>
      <c r="I268" s="293"/>
      <c r="J268" s="294"/>
    </row>
    <row r="269" spans="5:10" ht="12">
      <c r="E269" s="293"/>
      <c r="F269" s="293"/>
      <c r="G269" s="293"/>
      <c r="H269" s="293"/>
      <c r="I269" s="293"/>
      <c r="J269" s="294"/>
    </row>
    <row r="270" spans="5:10" ht="12">
      <c r="E270" s="293"/>
      <c r="F270" s="293"/>
      <c r="G270" s="293"/>
      <c r="H270" s="293"/>
      <c r="I270" s="293"/>
      <c r="J270" s="294"/>
    </row>
    <row r="271" spans="5:10" ht="12">
      <c r="E271" s="293"/>
      <c r="F271" s="293"/>
      <c r="G271" s="293"/>
      <c r="H271" s="293"/>
      <c r="I271" s="293"/>
      <c r="J271" s="294"/>
    </row>
    <row r="272" spans="5:10" ht="12">
      <c r="E272" s="293"/>
      <c r="F272" s="293"/>
      <c r="G272" s="293"/>
      <c r="H272" s="293"/>
      <c r="I272" s="293"/>
      <c r="J272" s="294"/>
    </row>
    <row r="273" spans="5:10" ht="12">
      <c r="E273" s="293"/>
      <c r="F273" s="293"/>
      <c r="G273" s="293"/>
      <c r="H273" s="293"/>
      <c r="I273" s="293"/>
      <c r="J273" s="294"/>
    </row>
    <row r="274" spans="5:10" ht="12">
      <c r="E274" s="293"/>
      <c r="F274" s="293"/>
      <c r="G274" s="293"/>
      <c r="H274" s="293"/>
      <c r="I274" s="293"/>
      <c r="J274" s="294"/>
    </row>
    <row r="275" spans="5:10" ht="12">
      <c r="E275" s="293"/>
      <c r="F275" s="293"/>
      <c r="G275" s="293"/>
      <c r="H275" s="293"/>
      <c r="I275" s="293"/>
      <c r="J275" s="294"/>
    </row>
    <row r="276" spans="5:10" ht="12">
      <c r="E276" s="293"/>
      <c r="F276" s="293"/>
      <c r="G276" s="293"/>
      <c r="H276" s="293"/>
      <c r="I276" s="293"/>
      <c r="J276" s="294"/>
    </row>
    <row r="277" spans="5:10" ht="12">
      <c r="E277" s="293"/>
      <c r="F277" s="293"/>
      <c r="G277" s="293"/>
      <c r="H277" s="293"/>
      <c r="I277" s="293"/>
      <c r="J277" s="294"/>
    </row>
    <row r="278" spans="5:10" ht="12">
      <c r="E278" s="293"/>
      <c r="F278" s="293"/>
      <c r="G278" s="293"/>
      <c r="H278" s="293"/>
      <c r="I278" s="293"/>
      <c r="J278" s="294"/>
    </row>
    <row r="279" spans="5:10" ht="12">
      <c r="E279" s="293"/>
      <c r="F279" s="293"/>
      <c r="G279" s="293"/>
      <c r="H279" s="293"/>
      <c r="I279" s="293"/>
      <c r="J279" s="294"/>
    </row>
    <row r="280" spans="5:10" ht="12">
      <c r="E280" s="293"/>
      <c r="F280" s="293"/>
      <c r="G280" s="293"/>
      <c r="H280" s="293"/>
      <c r="I280" s="293"/>
      <c r="J280" s="294"/>
    </row>
    <row r="281" spans="5:10" ht="12">
      <c r="E281" s="293"/>
      <c r="F281" s="293"/>
      <c r="G281" s="293"/>
      <c r="H281" s="293"/>
      <c r="I281" s="293"/>
      <c r="J281" s="294"/>
    </row>
    <row r="282" spans="5:10" ht="12">
      <c r="E282" s="293"/>
      <c r="F282" s="293"/>
      <c r="G282" s="293"/>
      <c r="H282" s="293"/>
      <c r="I282" s="293"/>
      <c r="J282" s="294"/>
    </row>
    <row r="283" spans="5:10" ht="12">
      <c r="E283" s="293"/>
      <c r="F283" s="293"/>
      <c r="G283" s="293"/>
      <c r="H283" s="293"/>
      <c r="I283" s="293"/>
      <c r="J283" s="294"/>
    </row>
    <row r="284" spans="5:10" ht="12">
      <c r="E284" s="293"/>
      <c r="F284" s="293"/>
      <c r="G284" s="293"/>
      <c r="H284" s="293"/>
      <c r="I284" s="293"/>
      <c r="J284" s="294"/>
    </row>
    <row r="285" spans="5:10" ht="12">
      <c r="E285" s="293"/>
      <c r="F285" s="293"/>
      <c r="G285" s="293"/>
      <c r="H285" s="293"/>
      <c r="I285" s="293"/>
      <c r="J285" s="294"/>
    </row>
    <row r="286" spans="5:10" ht="12">
      <c r="E286" s="293"/>
      <c r="F286" s="293"/>
      <c r="G286" s="293"/>
      <c r="H286" s="293"/>
      <c r="I286" s="293"/>
      <c r="J286" s="294"/>
    </row>
    <row r="287" spans="5:10" ht="12">
      <c r="E287" s="293"/>
      <c r="F287" s="293"/>
      <c r="G287" s="293"/>
      <c r="H287" s="293"/>
      <c r="I287" s="293"/>
      <c r="J287" s="294"/>
    </row>
    <row r="288" spans="5:10" ht="12">
      <c r="E288" s="293"/>
      <c r="F288" s="293"/>
      <c r="G288" s="293"/>
      <c r="H288" s="293"/>
      <c r="I288" s="293"/>
      <c r="J288" s="294"/>
    </row>
    <row r="289" spans="5:10" ht="12">
      <c r="E289" s="293"/>
      <c r="F289" s="293"/>
      <c r="G289" s="293"/>
      <c r="H289" s="293"/>
      <c r="I289" s="293"/>
      <c r="J289" s="294"/>
    </row>
    <row r="290" spans="5:10" ht="12">
      <c r="E290" s="293"/>
      <c r="F290" s="293"/>
      <c r="G290" s="293"/>
      <c r="H290" s="293"/>
      <c r="I290" s="293"/>
      <c r="J290" s="294"/>
    </row>
    <row r="291" spans="5:10" ht="12">
      <c r="E291" s="293"/>
      <c r="F291" s="293"/>
      <c r="G291" s="293"/>
      <c r="H291" s="293"/>
      <c r="I291" s="293"/>
      <c r="J291" s="294"/>
    </row>
    <row r="292" spans="5:10" ht="12">
      <c r="E292" s="293"/>
      <c r="F292" s="293"/>
      <c r="G292" s="293"/>
      <c r="H292" s="293"/>
      <c r="I292" s="293"/>
      <c r="J292" s="294"/>
    </row>
    <row r="293" spans="5:10" ht="12">
      <c r="E293" s="293"/>
      <c r="F293" s="293"/>
      <c r="G293" s="293"/>
      <c r="H293" s="293"/>
      <c r="I293" s="293"/>
      <c r="J293" s="294"/>
    </row>
    <row r="294" spans="5:10" ht="12">
      <c r="E294" s="293"/>
      <c r="F294" s="293"/>
      <c r="G294" s="293"/>
      <c r="H294" s="293"/>
      <c r="I294" s="293"/>
      <c r="J294" s="294"/>
    </row>
    <row r="295" spans="5:10" ht="12">
      <c r="E295" s="293"/>
      <c r="F295" s="293"/>
      <c r="G295" s="293"/>
      <c r="H295" s="293"/>
      <c r="I295" s="293"/>
      <c r="J295" s="294"/>
    </row>
    <row r="296" spans="5:10" ht="12">
      <c r="E296" s="293"/>
      <c r="F296" s="293"/>
      <c r="G296" s="293"/>
      <c r="H296" s="293"/>
      <c r="I296" s="293"/>
      <c r="J296" s="294"/>
    </row>
    <row r="297" spans="5:10" ht="12">
      <c r="E297" s="293"/>
      <c r="F297" s="293"/>
      <c r="G297" s="293"/>
      <c r="H297" s="293"/>
      <c r="I297" s="293"/>
      <c r="J297" s="294"/>
    </row>
    <row r="298" spans="5:10" ht="12">
      <c r="E298" s="293"/>
      <c r="F298" s="293"/>
      <c r="G298" s="293"/>
      <c r="H298" s="293"/>
      <c r="I298" s="293"/>
      <c r="J298" s="294"/>
    </row>
    <row r="299" spans="5:10" ht="12">
      <c r="E299" s="293"/>
      <c r="F299" s="293"/>
      <c r="G299" s="293"/>
      <c r="H299" s="293"/>
      <c r="I299" s="293"/>
      <c r="J299" s="294"/>
    </row>
    <row r="300" spans="5:10" ht="12">
      <c r="E300" s="293"/>
      <c r="F300" s="293"/>
      <c r="G300" s="293"/>
      <c r="H300" s="293"/>
      <c r="I300" s="293"/>
      <c r="J300" s="294"/>
    </row>
    <row r="301" spans="5:10" ht="12">
      <c r="E301" s="293"/>
      <c r="F301" s="293"/>
      <c r="G301" s="293"/>
      <c r="H301" s="293"/>
      <c r="I301" s="293"/>
      <c r="J301" s="294"/>
    </row>
    <row r="302" spans="5:10" ht="12">
      <c r="E302" s="293"/>
      <c r="F302" s="293"/>
      <c r="G302" s="293"/>
      <c r="H302" s="293"/>
      <c r="I302" s="293"/>
      <c r="J302" s="294"/>
    </row>
    <row r="303" spans="5:10" ht="12">
      <c r="E303" s="293"/>
      <c r="F303" s="293"/>
      <c r="G303" s="293"/>
      <c r="H303" s="293"/>
      <c r="I303" s="293"/>
      <c r="J303" s="294"/>
    </row>
    <row r="304" spans="5:10" ht="12">
      <c r="E304" s="293"/>
      <c r="F304" s="293"/>
      <c r="G304" s="293"/>
      <c r="H304" s="293"/>
      <c r="I304" s="293"/>
      <c r="J304" s="294"/>
    </row>
    <row r="305" spans="5:10" ht="12">
      <c r="E305" s="293"/>
      <c r="F305" s="293"/>
      <c r="G305" s="293"/>
      <c r="H305" s="293"/>
      <c r="I305" s="293"/>
      <c r="J305" s="294"/>
    </row>
    <row r="306" spans="5:10" ht="12">
      <c r="E306" s="293"/>
      <c r="F306" s="293"/>
      <c r="G306" s="293"/>
      <c r="H306" s="293"/>
      <c r="I306" s="293"/>
      <c r="J306" s="294"/>
    </row>
    <row r="307" spans="5:10" ht="12">
      <c r="E307" s="293"/>
      <c r="F307" s="293"/>
      <c r="G307" s="293"/>
      <c r="H307" s="293"/>
      <c r="I307" s="293"/>
      <c r="J307" s="294"/>
    </row>
    <row r="308" spans="5:10" ht="12">
      <c r="E308" s="293"/>
      <c r="F308" s="293"/>
      <c r="G308" s="293"/>
      <c r="H308" s="293"/>
      <c r="I308" s="293"/>
      <c r="J308" s="294"/>
    </row>
    <row r="309" spans="5:10" ht="12">
      <c r="E309" s="293"/>
      <c r="F309" s="293"/>
      <c r="G309" s="293"/>
      <c r="H309" s="293"/>
      <c r="I309" s="293"/>
      <c r="J309" s="294"/>
    </row>
    <row r="310" spans="5:10" ht="12">
      <c r="E310" s="293"/>
      <c r="F310" s="293"/>
      <c r="G310" s="293"/>
      <c r="H310" s="293"/>
      <c r="I310" s="293"/>
      <c r="J310" s="294"/>
    </row>
    <row r="311" spans="5:10" ht="12">
      <c r="E311" s="293"/>
      <c r="F311" s="293"/>
      <c r="G311" s="293"/>
      <c r="H311" s="293"/>
      <c r="I311" s="293"/>
      <c r="J311" s="294"/>
    </row>
    <row r="312" spans="5:10" ht="12">
      <c r="E312" s="293"/>
      <c r="F312" s="293"/>
      <c r="G312" s="293"/>
      <c r="H312" s="293"/>
      <c r="I312" s="293"/>
      <c r="J312" s="294"/>
    </row>
    <row r="313" spans="5:10" ht="12">
      <c r="E313" s="293"/>
      <c r="F313" s="293"/>
      <c r="G313" s="293"/>
      <c r="H313" s="293"/>
      <c r="I313" s="293"/>
      <c r="J313" s="294"/>
    </row>
    <row r="314" spans="5:10" ht="12">
      <c r="E314" s="293"/>
      <c r="F314" s="293"/>
      <c r="G314" s="293"/>
      <c r="H314" s="293"/>
      <c r="I314" s="293"/>
      <c r="J314" s="294"/>
    </row>
    <row r="315" spans="5:10" ht="12">
      <c r="E315" s="293"/>
      <c r="F315" s="293"/>
      <c r="G315" s="293"/>
      <c r="H315" s="293"/>
      <c r="I315" s="293"/>
      <c r="J315" s="294"/>
    </row>
    <row r="316" spans="5:10" ht="12">
      <c r="E316" s="293"/>
      <c r="F316" s="293"/>
      <c r="G316" s="293"/>
      <c r="H316" s="293"/>
      <c r="I316" s="293"/>
      <c r="J316" s="294"/>
    </row>
    <row r="317" spans="5:10" ht="12">
      <c r="E317" s="293"/>
      <c r="F317" s="293"/>
      <c r="G317" s="293"/>
      <c r="H317" s="293"/>
      <c r="I317" s="293"/>
      <c r="J317" s="294"/>
    </row>
    <row r="318" spans="5:10" ht="12">
      <c r="E318" s="293"/>
      <c r="F318" s="293"/>
      <c r="G318" s="293"/>
      <c r="H318" s="293"/>
      <c r="I318" s="293"/>
      <c r="J318" s="294"/>
    </row>
    <row r="319" spans="5:10" ht="12">
      <c r="E319" s="293"/>
      <c r="F319" s="293"/>
      <c r="G319" s="293"/>
      <c r="H319" s="293"/>
      <c r="I319" s="293"/>
      <c r="J319" s="294"/>
    </row>
    <row r="320" spans="5:10" ht="12">
      <c r="E320" s="293"/>
      <c r="F320" s="293"/>
      <c r="G320" s="293"/>
      <c r="H320" s="293"/>
      <c r="I320" s="293"/>
      <c r="J320" s="294"/>
    </row>
    <row r="321" spans="5:10" ht="12">
      <c r="E321" s="293"/>
      <c r="F321" s="293"/>
      <c r="G321" s="293"/>
      <c r="H321" s="293"/>
      <c r="I321" s="293"/>
      <c r="J321" s="294"/>
    </row>
    <row r="322" spans="5:10" ht="12">
      <c r="E322" s="293"/>
      <c r="F322" s="293"/>
      <c r="G322" s="293"/>
      <c r="H322" s="293"/>
      <c r="I322" s="293"/>
      <c r="J322" s="294"/>
    </row>
    <row r="323" spans="5:10" ht="12">
      <c r="E323" s="293"/>
      <c r="F323" s="293"/>
      <c r="G323" s="293"/>
      <c r="H323" s="293"/>
      <c r="I323" s="293"/>
      <c r="J323" s="294"/>
    </row>
    <row r="324" spans="5:10" ht="12">
      <c r="E324" s="293"/>
      <c r="F324" s="293"/>
      <c r="G324" s="293"/>
      <c r="H324" s="293"/>
      <c r="I324" s="293"/>
      <c r="J324" s="294"/>
    </row>
    <row r="325" spans="5:10" ht="12">
      <c r="E325" s="293"/>
      <c r="F325" s="293"/>
      <c r="G325" s="293"/>
      <c r="H325" s="293"/>
      <c r="I325" s="293"/>
      <c r="J325" s="294"/>
    </row>
    <row r="326" spans="5:10" ht="12">
      <c r="E326" s="293"/>
      <c r="F326" s="293"/>
      <c r="G326" s="293"/>
      <c r="H326" s="293"/>
      <c r="I326" s="293"/>
      <c r="J326" s="294"/>
    </row>
    <row r="327" spans="5:10" ht="12">
      <c r="E327" s="293"/>
      <c r="F327" s="293"/>
      <c r="G327" s="293"/>
      <c r="H327" s="293"/>
      <c r="I327" s="293"/>
      <c r="J327" s="294"/>
    </row>
    <row r="328" spans="5:10" ht="12">
      <c r="E328" s="293"/>
      <c r="F328" s="293"/>
      <c r="G328" s="293"/>
      <c r="H328" s="293"/>
      <c r="I328" s="293"/>
      <c r="J328" s="294"/>
    </row>
    <row r="329" spans="5:10" ht="12">
      <c r="E329" s="293"/>
      <c r="F329" s="293"/>
      <c r="G329" s="293"/>
      <c r="H329" s="293"/>
      <c r="I329" s="293"/>
      <c r="J329" s="294"/>
    </row>
    <row r="330" spans="5:10" ht="12">
      <c r="E330" s="293"/>
      <c r="F330" s="293"/>
      <c r="G330" s="293"/>
      <c r="H330" s="293"/>
      <c r="I330" s="293"/>
      <c r="J330" s="294"/>
    </row>
    <row r="331" spans="5:10" ht="12">
      <c r="E331" s="293"/>
      <c r="F331" s="293"/>
      <c r="G331" s="293"/>
      <c r="H331" s="293"/>
      <c r="I331" s="293"/>
      <c r="J331" s="294"/>
    </row>
    <row r="332" spans="5:10" ht="12">
      <c r="E332" s="293"/>
      <c r="F332" s="293"/>
      <c r="G332" s="293"/>
      <c r="H332" s="293"/>
      <c r="I332" s="293"/>
      <c r="J332" s="294"/>
    </row>
    <row r="333" spans="5:10" ht="12">
      <c r="E333" s="293"/>
      <c r="F333" s="293"/>
      <c r="G333" s="293"/>
      <c r="H333" s="293"/>
      <c r="I333" s="293"/>
      <c r="J333" s="294"/>
    </row>
    <row r="334" spans="5:10" ht="12">
      <c r="E334" s="293"/>
      <c r="F334" s="293"/>
      <c r="G334" s="293"/>
      <c r="H334" s="293"/>
      <c r="I334" s="293"/>
      <c r="J334" s="294"/>
    </row>
    <row r="335" spans="5:10" ht="12">
      <c r="E335" s="293"/>
      <c r="F335" s="293"/>
      <c r="G335" s="293"/>
      <c r="H335" s="293"/>
      <c r="I335" s="293"/>
      <c r="J335" s="294"/>
    </row>
    <row r="336" spans="5:10" ht="12">
      <c r="E336" s="293"/>
      <c r="F336" s="293"/>
      <c r="G336" s="293"/>
      <c r="H336" s="293"/>
      <c r="I336" s="293"/>
      <c r="J336" s="294"/>
    </row>
    <row r="337" spans="5:10" ht="12">
      <c r="E337" s="293"/>
      <c r="F337" s="293"/>
      <c r="G337" s="293"/>
      <c r="H337" s="293"/>
      <c r="I337" s="293"/>
      <c r="J337" s="294"/>
    </row>
    <row r="338" spans="5:10" ht="12">
      <c r="E338" s="293"/>
      <c r="F338" s="293"/>
      <c r="G338" s="293"/>
      <c r="H338" s="293"/>
      <c r="I338" s="293"/>
      <c r="J338" s="294"/>
    </row>
    <row r="339" spans="5:10" ht="12">
      <c r="E339" s="293"/>
      <c r="F339" s="293"/>
      <c r="G339" s="293"/>
      <c r="H339" s="293"/>
      <c r="I339" s="293"/>
      <c r="J339" s="294"/>
    </row>
    <row r="340" spans="5:10" ht="12">
      <c r="E340" s="293"/>
      <c r="F340" s="293"/>
      <c r="G340" s="293"/>
      <c r="H340" s="293"/>
      <c r="I340" s="293"/>
      <c r="J340" s="294"/>
    </row>
    <row r="341" spans="5:10" ht="12">
      <c r="E341" s="293"/>
      <c r="F341" s="293"/>
      <c r="G341" s="293"/>
      <c r="H341" s="293"/>
      <c r="I341" s="293"/>
      <c r="J341" s="294"/>
    </row>
    <row r="342" spans="5:10" ht="12">
      <c r="E342" s="293"/>
      <c r="F342" s="293"/>
      <c r="G342" s="293"/>
      <c r="H342" s="293"/>
      <c r="I342" s="293"/>
      <c r="J342" s="294"/>
    </row>
    <row r="343" spans="5:10" ht="12">
      <c r="E343" s="293"/>
      <c r="F343" s="293"/>
      <c r="G343" s="293"/>
      <c r="H343" s="293"/>
      <c r="I343" s="293"/>
      <c r="J343" s="294"/>
    </row>
    <row r="344" spans="5:10" ht="12">
      <c r="E344" s="293"/>
      <c r="F344" s="293"/>
      <c r="G344" s="293"/>
      <c r="H344" s="293"/>
      <c r="I344" s="293"/>
      <c r="J344" s="294"/>
    </row>
    <row r="345" spans="5:10" ht="12">
      <c r="E345" s="293"/>
      <c r="F345" s="293"/>
      <c r="G345" s="293"/>
      <c r="H345" s="293"/>
      <c r="I345" s="293"/>
      <c r="J345" s="294"/>
    </row>
    <row r="346" spans="5:10" ht="12">
      <c r="E346" s="293"/>
      <c r="F346" s="293"/>
      <c r="G346" s="293"/>
      <c r="H346" s="293"/>
      <c r="I346" s="293"/>
      <c r="J346" s="294"/>
    </row>
    <row r="347" spans="5:10" ht="12">
      <c r="E347" s="293"/>
      <c r="F347" s="293"/>
      <c r="G347" s="293"/>
      <c r="H347" s="293"/>
      <c r="I347" s="293"/>
      <c r="J347" s="294"/>
    </row>
    <row r="348" spans="5:10" ht="12">
      <c r="E348" s="293"/>
      <c r="F348" s="293"/>
      <c r="G348" s="293"/>
      <c r="H348" s="293"/>
      <c r="I348" s="293"/>
      <c r="J348" s="294"/>
    </row>
    <row r="349" spans="5:10" ht="12">
      <c r="E349" s="293"/>
      <c r="F349" s="293"/>
      <c r="G349" s="293"/>
      <c r="H349" s="293"/>
      <c r="I349" s="293"/>
      <c r="J349" s="294"/>
    </row>
    <row r="350" spans="5:10" ht="12">
      <c r="E350" s="293"/>
      <c r="F350" s="293"/>
      <c r="G350" s="293"/>
      <c r="H350" s="293"/>
      <c r="I350" s="293"/>
      <c r="J350" s="294"/>
    </row>
    <row r="351" spans="5:10" ht="12">
      <c r="E351" s="293"/>
      <c r="F351" s="293"/>
      <c r="G351" s="293"/>
      <c r="H351" s="293"/>
      <c r="I351" s="293"/>
      <c r="J351" s="294"/>
    </row>
    <row r="352" spans="5:10" ht="12">
      <c r="E352" s="293"/>
      <c r="F352" s="293"/>
      <c r="G352" s="293"/>
      <c r="H352" s="293"/>
      <c r="I352" s="293"/>
      <c r="J352" s="294"/>
    </row>
    <row r="353" spans="5:10" ht="12">
      <c r="E353" s="293"/>
      <c r="F353" s="293"/>
      <c r="G353" s="293"/>
      <c r="H353" s="293"/>
      <c r="I353" s="293"/>
      <c r="J353" s="294"/>
    </row>
    <row r="354" spans="5:10" ht="12">
      <c r="E354" s="293"/>
      <c r="F354" s="293"/>
      <c r="G354" s="293"/>
      <c r="H354" s="293"/>
      <c r="I354" s="293"/>
      <c r="J354" s="294"/>
    </row>
    <row r="355" spans="5:10" ht="12">
      <c r="E355" s="293"/>
      <c r="F355" s="293"/>
      <c r="G355" s="293"/>
      <c r="H355" s="293"/>
      <c r="I355" s="293"/>
      <c r="J355" s="294"/>
    </row>
    <row r="356" spans="5:10" ht="12">
      <c r="E356" s="293"/>
      <c r="F356" s="293"/>
      <c r="G356" s="293"/>
      <c r="H356" s="293"/>
      <c r="I356" s="293"/>
      <c r="J356" s="294"/>
    </row>
    <row r="357" spans="5:10" ht="12">
      <c r="E357" s="293"/>
      <c r="F357" s="293"/>
      <c r="G357" s="293"/>
      <c r="H357" s="293"/>
      <c r="I357" s="293"/>
      <c r="J357" s="294"/>
    </row>
    <row r="358" spans="5:10" ht="12">
      <c r="E358" s="293"/>
      <c r="F358" s="293"/>
      <c r="G358" s="293"/>
      <c r="H358" s="293"/>
      <c r="I358" s="293"/>
      <c r="J358" s="294"/>
    </row>
    <row r="359" spans="5:10" ht="12">
      <c r="E359" s="293"/>
      <c r="F359" s="293"/>
      <c r="G359" s="293"/>
      <c r="H359" s="293"/>
      <c r="I359" s="293"/>
      <c r="J359" s="294"/>
    </row>
    <row r="360" spans="5:10" ht="12">
      <c r="E360" s="293"/>
      <c r="F360" s="293"/>
      <c r="G360" s="293"/>
      <c r="H360" s="293"/>
      <c r="I360" s="293"/>
      <c r="J360" s="294"/>
    </row>
    <row r="361" spans="5:10" ht="12">
      <c r="E361" s="293"/>
      <c r="F361" s="293"/>
      <c r="G361" s="293"/>
      <c r="H361" s="293"/>
      <c r="I361" s="293"/>
      <c r="J361" s="294"/>
    </row>
    <row r="362" spans="5:10" ht="12">
      <c r="E362" s="293"/>
      <c r="F362" s="293"/>
      <c r="G362" s="293"/>
      <c r="H362" s="293"/>
      <c r="I362" s="293"/>
      <c r="J362" s="294"/>
    </row>
    <row r="363" spans="5:10" ht="12">
      <c r="E363" s="293"/>
      <c r="F363" s="293"/>
      <c r="G363" s="293"/>
      <c r="H363" s="293"/>
      <c r="I363" s="293"/>
      <c r="J363" s="294"/>
    </row>
    <row r="364" spans="5:10" ht="12">
      <c r="E364" s="293"/>
      <c r="F364" s="293"/>
      <c r="G364" s="293"/>
      <c r="H364" s="293"/>
      <c r="I364" s="293"/>
      <c r="J364" s="294"/>
    </row>
    <row r="365" spans="5:10" ht="12">
      <c r="E365" s="293"/>
      <c r="F365" s="293"/>
      <c r="G365" s="293"/>
      <c r="H365" s="293"/>
      <c r="I365" s="293"/>
      <c r="J365" s="294"/>
    </row>
    <row r="366" spans="5:10" ht="12">
      <c r="E366" s="293"/>
      <c r="F366" s="293"/>
      <c r="G366" s="293"/>
      <c r="H366" s="293"/>
      <c r="I366" s="293"/>
      <c r="J366" s="294"/>
    </row>
    <row r="367" spans="5:10" ht="12">
      <c r="E367" s="293"/>
      <c r="F367" s="293"/>
      <c r="G367" s="293"/>
      <c r="H367" s="293"/>
      <c r="I367" s="293"/>
      <c r="J367" s="294"/>
    </row>
    <row r="368" spans="5:10" ht="12">
      <c r="E368" s="293"/>
      <c r="F368" s="293"/>
      <c r="G368" s="293"/>
      <c r="H368" s="293"/>
      <c r="I368" s="293"/>
      <c r="J368" s="294"/>
    </row>
    <row r="369" spans="5:10" ht="12">
      <c r="E369" s="293"/>
      <c r="F369" s="293"/>
      <c r="G369" s="293"/>
      <c r="H369" s="293"/>
      <c r="I369" s="293"/>
      <c r="J369" s="294"/>
    </row>
    <row r="370" spans="5:10" ht="12">
      <c r="E370" s="293"/>
      <c r="F370" s="293"/>
      <c r="G370" s="293"/>
      <c r="H370" s="293"/>
      <c r="I370" s="293"/>
      <c r="J370" s="294"/>
    </row>
    <row r="371" spans="5:10" ht="12">
      <c r="E371" s="293"/>
      <c r="F371" s="293"/>
      <c r="G371" s="293"/>
      <c r="H371" s="293"/>
      <c r="I371" s="293"/>
      <c r="J371" s="294"/>
    </row>
    <row r="372" spans="5:10" ht="12">
      <c r="E372" s="293"/>
      <c r="F372" s="293"/>
      <c r="G372" s="293"/>
      <c r="H372" s="293"/>
      <c r="I372" s="293"/>
      <c r="J372" s="294"/>
    </row>
    <row r="373" spans="5:10" ht="12">
      <c r="E373" s="293"/>
      <c r="F373" s="293"/>
      <c r="G373" s="293"/>
      <c r="H373" s="293"/>
      <c r="I373" s="293"/>
      <c r="J373" s="294"/>
    </row>
    <row r="374" spans="5:10" ht="12">
      <c r="E374" s="293"/>
      <c r="F374" s="293"/>
      <c r="G374" s="293"/>
      <c r="H374" s="293"/>
      <c r="I374" s="293"/>
      <c r="J374" s="294"/>
    </row>
    <row r="375" spans="5:10" ht="12">
      <c r="E375" s="293"/>
      <c r="F375" s="293"/>
      <c r="G375" s="293"/>
      <c r="H375" s="293"/>
      <c r="I375" s="293"/>
      <c r="J375" s="294"/>
    </row>
    <row r="376" spans="5:10" ht="12">
      <c r="E376" s="293"/>
      <c r="F376" s="293"/>
      <c r="G376" s="293"/>
      <c r="H376" s="293"/>
      <c r="I376" s="293"/>
      <c r="J376" s="294"/>
    </row>
    <row r="377" spans="5:10" ht="12">
      <c r="E377" s="293"/>
      <c r="F377" s="293"/>
      <c r="G377" s="293"/>
      <c r="H377" s="293"/>
      <c r="I377" s="293"/>
      <c r="J377" s="294"/>
    </row>
    <row r="378" spans="5:10" ht="12">
      <c r="E378" s="293"/>
      <c r="F378" s="293"/>
      <c r="G378" s="293"/>
      <c r="H378" s="293"/>
      <c r="I378" s="293"/>
      <c r="J378" s="294"/>
    </row>
    <row r="379" spans="5:10" ht="12">
      <c r="E379" s="293"/>
      <c r="F379" s="293"/>
      <c r="G379" s="293"/>
      <c r="H379" s="293"/>
      <c r="I379" s="293"/>
      <c r="J379" s="294"/>
    </row>
    <row r="380" spans="5:10" ht="12">
      <c r="E380" s="293"/>
      <c r="F380" s="293"/>
      <c r="G380" s="293"/>
      <c r="H380" s="293"/>
      <c r="I380" s="293"/>
      <c r="J380" s="294"/>
    </row>
    <row r="381" spans="5:10" ht="12">
      <c r="E381" s="293"/>
      <c r="F381" s="293"/>
      <c r="G381" s="293"/>
      <c r="H381" s="293"/>
      <c r="I381" s="293"/>
      <c r="J381" s="294"/>
    </row>
    <row r="382" spans="5:10" ht="12">
      <c r="E382" s="293"/>
      <c r="F382" s="293"/>
      <c r="G382" s="293"/>
      <c r="H382" s="293"/>
      <c r="I382" s="293"/>
      <c r="J382" s="294"/>
    </row>
    <row r="383" spans="5:10" ht="12">
      <c r="E383" s="293"/>
      <c r="F383" s="293"/>
      <c r="G383" s="293"/>
      <c r="H383" s="293"/>
      <c r="I383" s="293"/>
      <c r="J383" s="294"/>
    </row>
    <row r="384" spans="5:10" ht="12">
      <c r="E384" s="293"/>
      <c r="F384" s="293"/>
      <c r="G384" s="293"/>
      <c r="H384" s="293"/>
      <c r="I384" s="293"/>
      <c r="J384" s="294"/>
    </row>
    <row r="385" spans="5:10" ht="12">
      <c r="E385" s="293"/>
      <c r="F385" s="293"/>
      <c r="G385" s="293"/>
      <c r="H385" s="293"/>
      <c r="I385" s="293"/>
      <c r="J385" s="294"/>
    </row>
    <row r="386" spans="5:10" ht="12">
      <c r="E386" s="293"/>
      <c r="F386" s="293"/>
      <c r="G386" s="293"/>
      <c r="H386" s="293"/>
      <c r="I386" s="293"/>
      <c r="J386" s="294"/>
    </row>
    <row r="387" spans="5:10" ht="12">
      <c r="E387" s="293"/>
      <c r="F387" s="293"/>
      <c r="G387" s="293"/>
      <c r="H387" s="293"/>
      <c r="I387" s="293"/>
      <c r="J387" s="294"/>
    </row>
    <row r="388" spans="5:10" ht="12">
      <c r="E388" s="293"/>
      <c r="F388" s="293"/>
      <c r="G388" s="293"/>
      <c r="H388" s="293"/>
      <c r="I388" s="293"/>
      <c r="J388" s="294"/>
    </row>
    <row r="389" spans="5:10" ht="12">
      <c r="E389" s="293"/>
      <c r="F389" s="293"/>
      <c r="G389" s="293"/>
      <c r="H389" s="293"/>
      <c r="I389" s="293"/>
      <c r="J389" s="294"/>
    </row>
    <row r="390" spans="5:10" ht="12">
      <c r="E390" s="293"/>
      <c r="F390" s="293"/>
      <c r="G390" s="293"/>
      <c r="H390" s="293"/>
      <c r="I390" s="293"/>
      <c r="J390" s="294"/>
    </row>
    <row r="391" spans="5:10" ht="12">
      <c r="E391" s="293"/>
      <c r="F391" s="293"/>
      <c r="G391" s="293"/>
      <c r="H391" s="293"/>
      <c r="I391" s="293"/>
      <c r="J391" s="294"/>
    </row>
    <row r="392" spans="5:10" ht="12">
      <c r="E392" s="293"/>
      <c r="F392" s="293"/>
      <c r="G392" s="293"/>
      <c r="H392" s="293"/>
      <c r="I392" s="293"/>
      <c r="J392" s="294"/>
    </row>
    <row r="393" spans="5:10" ht="12">
      <c r="E393" s="293"/>
      <c r="F393" s="293"/>
      <c r="G393" s="293"/>
      <c r="H393" s="293"/>
      <c r="I393" s="293"/>
      <c r="J393" s="294"/>
    </row>
    <row r="394" spans="5:10" ht="12">
      <c r="E394" s="293"/>
      <c r="F394" s="293"/>
      <c r="G394" s="293"/>
      <c r="H394" s="293"/>
      <c r="I394" s="293"/>
      <c r="J394" s="294"/>
    </row>
    <row r="395" spans="5:10" ht="12">
      <c r="E395" s="293"/>
      <c r="F395" s="293"/>
      <c r="G395" s="293"/>
      <c r="H395" s="293"/>
      <c r="I395" s="293"/>
      <c r="J395" s="294"/>
    </row>
    <row r="396" spans="5:10" ht="12">
      <c r="E396" s="293"/>
      <c r="F396" s="293"/>
      <c r="G396" s="293"/>
      <c r="H396" s="293"/>
      <c r="I396" s="293"/>
      <c r="J396" s="294"/>
    </row>
    <row r="397" spans="5:10" ht="12">
      <c r="E397" s="293"/>
      <c r="F397" s="293"/>
      <c r="G397" s="293"/>
      <c r="H397" s="293"/>
      <c r="I397" s="293"/>
      <c r="J397" s="294"/>
    </row>
    <row r="398" spans="5:10" ht="12">
      <c r="E398" s="293"/>
      <c r="F398" s="293"/>
      <c r="G398" s="293"/>
      <c r="H398" s="293"/>
      <c r="I398" s="293"/>
      <c r="J398" s="294"/>
    </row>
    <row r="399" spans="5:10" ht="12">
      <c r="E399" s="293"/>
      <c r="F399" s="293"/>
      <c r="G399" s="293"/>
      <c r="H399" s="293"/>
      <c r="I399" s="293"/>
      <c r="J399" s="294"/>
    </row>
    <row r="400" spans="5:10" ht="12">
      <c r="E400" s="293"/>
      <c r="F400" s="293"/>
      <c r="G400" s="293"/>
      <c r="H400" s="293"/>
      <c r="I400" s="293"/>
      <c r="J400" s="294"/>
    </row>
    <row r="401" spans="5:10" ht="12">
      <c r="E401" s="293"/>
      <c r="F401" s="293"/>
      <c r="G401" s="293"/>
      <c r="H401" s="293"/>
      <c r="I401" s="293"/>
      <c r="J401" s="294"/>
    </row>
    <row r="402" spans="5:10" ht="12">
      <c r="E402" s="293"/>
      <c r="F402" s="293"/>
      <c r="G402" s="293"/>
      <c r="H402" s="293"/>
      <c r="I402" s="293"/>
      <c r="J402" s="294"/>
    </row>
    <row r="403" spans="5:10" ht="12">
      <c r="E403" s="293"/>
      <c r="F403" s="293"/>
      <c r="G403" s="293"/>
      <c r="H403" s="293"/>
      <c r="I403" s="293"/>
      <c r="J403" s="294"/>
    </row>
    <row r="404" spans="5:10" ht="12">
      <c r="E404" s="293"/>
      <c r="F404" s="293"/>
      <c r="G404" s="293"/>
      <c r="H404" s="293"/>
      <c r="I404" s="293"/>
      <c r="J404" s="294"/>
    </row>
    <row r="405" spans="5:10" ht="12">
      <c r="E405" s="293"/>
      <c r="F405" s="293"/>
      <c r="G405" s="293"/>
      <c r="H405" s="293"/>
      <c r="I405" s="293"/>
      <c r="J405" s="294"/>
    </row>
    <row r="406" spans="5:10" ht="12">
      <c r="E406" s="293"/>
      <c r="F406" s="293"/>
      <c r="G406" s="293"/>
      <c r="H406" s="293"/>
      <c r="I406" s="293"/>
      <c r="J406" s="294"/>
    </row>
    <row r="407" spans="5:10" ht="12">
      <c r="E407" s="293"/>
      <c r="F407" s="293"/>
      <c r="G407" s="293"/>
      <c r="H407" s="293"/>
      <c r="I407" s="293"/>
      <c r="J407" s="294"/>
    </row>
    <row r="408" spans="5:10" ht="12">
      <c r="E408" s="293"/>
      <c r="F408" s="293"/>
      <c r="G408" s="293"/>
      <c r="H408" s="293"/>
      <c r="I408" s="293"/>
      <c r="J408" s="294"/>
    </row>
    <row r="409" spans="5:10" ht="12">
      <c r="E409" s="293"/>
      <c r="F409" s="293"/>
      <c r="G409" s="293"/>
      <c r="H409" s="293"/>
      <c r="I409" s="293"/>
      <c r="J409" s="294"/>
    </row>
    <row r="410" spans="5:10" ht="12">
      <c r="E410" s="293"/>
      <c r="F410" s="293"/>
      <c r="G410" s="293"/>
      <c r="H410" s="293"/>
      <c r="I410" s="293"/>
      <c r="J410" s="294"/>
    </row>
    <row r="411" spans="5:10" ht="12">
      <c r="E411" s="293"/>
      <c r="F411" s="293"/>
      <c r="G411" s="293"/>
      <c r="H411" s="293"/>
      <c r="I411" s="293"/>
      <c r="J411" s="294"/>
    </row>
    <row r="412" spans="5:10" ht="12">
      <c r="E412" s="293"/>
      <c r="F412" s="293"/>
      <c r="G412" s="293"/>
      <c r="H412" s="293"/>
      <c r="I412" s="293"/>
      <c r="J412" s="294"/>
    </row>
    <row r="413" spans="5:10" ht="12">
      <c r="E413" s="293"/>
      <c r="F413" s="293"/>
      <c r="G413" s="293"/>
      <c r="H413" s="293"/>
      <c r="I413" s="293"/>
      <c r="J413" s="294"/>
    </row>
    <row r="414" spans="5:10" ht="12">
      <c r="E414" s="293"/>
      <c r="F414" s="293"/>
      <c r="G414" s="293"/>
      <c r="H414" s="293"/>
      <c r="I414" s="293"/>
      <c r="J414" s="294"/>
    </row>
    <row r="415" spans="5:10" ht="12">
      <c r="E415" s="293"/>
      <c r="F415" s="293"/>
      <c r="G415" s="293"/>
      <c r="H415" s="293"/>
      <c r="I415" s="293"/>
      <c r="J415" s="294"/>
    </row>
    <row r="416" spans="5:10" ht="12">
      <c r="E416" s="293"/>
      <c r="F416" s="293"/>
      <c r="G416" s="293"/>
      <c r="H416" s="293"/>
      <c r="I416" s="293"/>
      <c r="J416" s="294"/>
    </row>
    <row r="417" spans="5:10" ht="12">
      <c r="E417" s="293"/>
      <c r="F417" s="293"/>
      <c r="G417" s="293"/>
      <c r="H417" s="293"/>
      <c r="I417" s="293"/>
      <c r="J417" s="294"/>
    </row>
    <row r="418" spans="5:10" ht="12">
      <c r="E418" s="293"/>
      <c r="F418" s="293"/>
      <c r="G418" s="293"/>
      <c r="H418" s="293"/>
      <c r="I418" s="293"/>
      <c r="J418" s="294"/>
    </row>
    <row r="419" spans="5:10" ht="12">
      <c r="E419" s="293"/>
      <c r="F419" s="293"/>
      <c r="G419" s="293"/>
      <c r="H419" s="293"/>
      <c r="I419" s="293"/>
      <c r="J419" s="294"/>
    </row>
    <row r="420" spans="5:10" ht="12">
      <c r="E420" s="293"/>
      <c r="F420" s="293"/>
      <c r="G420" s="293"/>
      <c r="H420" s="293"/>
      <c r="I420" s="293"/>
      <c r="J420" s="294"/>
    </row>
    <row r="421" spans="5:10" ht="12">
      <c r="E421" s="293"/>
      <c r="F421" s="293"/>
      <c r="G421" s="293"/>
      <c r="H421" s="293"/>
      <c r="I421" s="293"/>
      <c r="J421" s="294"/>
    </row>
    <row r="422" spans="5:10" ht="12">
      <c r="E422" s="293"/>
      <c r="F422" s="293"/>
      <c r="G422" s="293"/>
      <c r="H422" s="293"/>
      <c r="I422" s="293"/>
      <c r="J422" s="294"/>
    </row>
    <row r="423" spans="5:10" ht="12">
      <c r="E423" s="293"/>
      <c r="F423" s="293"/>
      <c r="G423" s="293"/>
      <c r="H423" s="293"/>
      <c r="I423" s="293"/>
      <c r="J423" s="294"/>
    </row>
    <row r="424" spans="5:10" ht="12">
      <c r="E424" s="293"/>
      <c r="F424" s="293"/>
      <c r="G424" s="293"/>
      <c r="H424" s="293"/>
      <c r="I424" s="293"/>
      <c r="J424" s="294"/>
    </row>
    <row r="425" spans="5:10" ht="12">
      <c r="E425" s="293"/>
      <c r="F425" s="293"/>
      <c r="G425" s="293"/>
      <c r="H425" s="293"/>
      <c r="I425" s="293"/>
      <c r="J425" s="294"/>
    </row>
    <row r="426" spans="5:10" ht="12">
      <c r="E426" s="293"/>
      <c r="F426" s="293"/>
      <c r="G426" s="293"/>
      <c r="H426" s="293"/>
      <c r="I426" s="293"/>
      <c r="J426" s="294"/>
    </row>
    <row r="427" spans="5:10" ht="12">
      <c r="E427" s="293"/>
      <c r="F427" s="293"/>
      <c r="G427" s="293"/>
      <c r="H427" s="293"/>
      <c r="I427" s="293"/>
      <c r="J427" s="294"/>
    </row>
    <row r="428" spans="5:10" ht="12">
      <c r="E428" s="293"/>
      <c r="F428" s="293"/>
      <c r="G428" s="293"/>
      <c r="H428" s="293"/>
      <c r="I428" s="293"/>
      <c r="J428" s="294"/>
    </row>
    <row r="429" spans="5:10" ht="12">
      <c r="E429" s="293"/>
      <c r="F429" s="293"/>
      <c r="G429" s="293"/>
      <c r="H429" s="293"/>
      <c r="I429" s="293"/>
      <c r="J429" s="294"/>
    </row>
    <row r="430" spans="5:10" ht="12">
      <c r="E430" s="293"/>
      <c r="F430" s="293"/>
      <c r="G430" s="293"/>
      <c r="H430" s="293"/>
      <c r="I430" s="293"/>
      <c r="J430" s="294"/>
    </row>
    <row r="431" spans="5:10" ht="12">
      <c r="E431" s="293"/>
      <c r="F431" s="293"/>
      <c r="G431" s="293"/>
      <c r="H431" s="293"/>
      <c r="I431" s="293"/>
      <c r="J431" s="294"/>
    </row>
    <row r="432" spans="5:10" ht="12">
      <c r="E432" s="293"/>
      <c r="F432" s="293"/>
      <c r="G432" s="293"/>
      <c r="H432" s="293"/>
      <c r="I432" s="293"/>
      <c r="J432" s="294"/>
    </row>
    <row r="433" spans="5:10" ht="12">
      <c r="E433" s="293"/>
      <c r="F433" s="293"/>
      <c r="G433" s="293"/>
      <c r="H433" s="293"/>
      <c r="I433" s="293"/>
      <c r="J433" s="294"/>
    </row>
    <row r="434" spans="5:10" ht="12">
      <c r="E434" s="293"/>
      <c r="F434" s="293"/>
      <c r="G434" s="293"/>
      <c r="H434" s="293"/>
      <c r="I434" s="293"/>
      <c r="J434" s="294"/>
    </row>
    <row r="435" spans="5:10" ht="12">
      <c r="E435" s="293"/>
      <c r="F435" s="293"/>
      <c r="G435" s="293"/>
      <c r="H435" s="293"/>
      <c r="I435" s="293"/>
      <c r="J435" s="294"/>
    </row>
    <row r="436" spans="5:10" ht="12">
      <c r="E436" s="293"/>
      <c r="F436" s="293"/>
      <c r="G436" s="293"/>
      <c r="H436" s="293"/>
      <c r="I436" s="293"/>
      <c r="J436" s="294"/>
    </row>
    <row r="437" spans="5:10" ht="12">
      <c r="E437" s="293"/>
      <c r="F437" s="293"/>
      <c r="G437" s="293"/>
      <c r="H437" s="293"/>
      <c r="I437" s="293"/>
      <c r="J437" s="294"/>
    </row>
    <row r="438" spans="5:10" ht="12">
      <c r="E438" s="293"/>
      <c r="F438" s="293"/>
      <c r="G438" s="293"/>
      <c r="H438" s="293"/>
      <c r="I438" s="293"/>
      <c r="J438" s="294"/>
    </row>
    <row r="439" spans="5:10" ht="12">
      <c r="E439" s="293"/>
      <c r="F439" s="293"/>
      <c r="G439" s="293"/>
      <c r="H439" s="293"/>
      <c r="I439" s="293"/>
      <c r="J439" s="294"/>
    </row>
    <row r="440" spans="5:10" ht="12">
      <c r="E440" s="293"/>
      <c r="F440" s="293"/>
      <c r="G440" s="293"/>
      <c r="H440" s="293"/>
      <c r="I440" s="293"/>
      <c r="J440" s="294"/>
    </row>
    <row r="441" spans="5:10" ht="12">
      <c r="E441" s="293"/>
      <c r="F441" s="293"/>
      <c r="G441" s="293"/>
      <c r="H441" s="293"/>
      <c r="I441" s="293"/>
      <c r="J441" s="294"/>
    </row>
    <row r="442" spans="5:10" ht="12">
      <c r="E442" s="293"/>
      <c r="F442" s="293"/>
      <c r="G442" s="293"/>
      <c r="H442" s="293"/>
      <c r="I442" s="293"/>
      <c r="J442" s="294"/>
    </row>
    <row r="443" spans="5:10" ht="12">
      <c r="E443" s="293"/>
      <c r="F443" s="293"/>
      <c r="G443" s="293"/>
      <c r="H443" s="293"/>
      <c r="I443" s="293"/>
      <c r="J443" s="294"/>
    </row>
    <row r="444" spans="5:10" ht="12">
      <c r="E444" s="293"/>
      <c r="F444" s="293"/>
      <c r="G444" s="293"/>
      <c r="H444" s="293"/>
      <c r="I444" s="293"/>
      <c r="J444" s="294"/>
    </row>
    <row r="445" spans="5:10" ht="12">
      <c r="E445" s="293"/>
      <c r="F445" s="293"/>
      <c r="G445" s="293"/>
      <c r="H445" s="293"/>
      <c r="I445" s="293"/>
      <c r="J445" s="294"/>
    </row>
    <row r="446" spans="5:10" ht="12">
      <c r="E446" s="293"/>
      <c r="F446" s="293"/>
      <c r="G446" s="293"/>
      <c r="H446" s="293"/>
      <c r="I446" s="293"/>
      <c r="J446" s="294"/>
    </row>
    <row r="447" spans="5:10" ht="12">
      <c r="E447" s="293"/>
      <c r="F447" s="293"/>
      <c r="G447" s="293"/>
      <c r="H447" s="293"/>
      <c r="I447" s="293"/>
      <c r="J447" s="294"/>
    </row>
    <row r="448" spans="5:10" ht="12">
      <c r="E448" s="293"/>
      <c r="F448" s="293"/>
      <c r="G448" s="293"/>
      <c r="H448" s="293"/>
      <c r="I448" s="293"/>
      <c r="J448" s="294"/>
    </row>
    <row r="449" spans="5:10" ht="12">
      <c r="E449" s="293"/>
      <c r="F449" s="293"/>
      <c r="G449" s="293"/>
      <c r="H449" s="293"/>
      <c r="I449" s="293"/>
      <c r="J449" s="294"/>
    </row>
    <row r="450" spans="5:10" ht="12">
      <c r="E450" s="293"/>
      <c r="F450" s="293"/>
      <c r="G450" s="293"/>
      <c r="H450" s="293"/>
      <c r="I450" s="293"/>
      <c r="J450" s="294"/>
    </row>
    <row r="451" spans="5:10" ht="12">
      <c r="E451" s="293"/>
      <c r="F451" s="293"/>
      <c r="G451" s="293"/>
      <c r="H451" s="293"/>
      <c r="I451" s="293"/>
      <c r="J451" s="294"/>
    </row>
    <row r="452" spans="5:10" ht="12">
      <c r="E452" s="293"/>
      <c r="F452" s="293"/>
      <c r="G452" s="293"/>
      <c r="H452" s="293"/>
      <c r="I452" s="293"/>
      <c r="J452" s="294"/>
    </row>
    <row r="453" spans="5:10" ht="12">
      <c r="E453" s="293"/>
      <c r="F453" s="293"/>
      <c r="G453" s="293"/>
      <c r="H453" s="293"/>
      <c r="I453" s="293"/>
      <c r="J453" s="294"/>
    </row>
    <row r="454" spans="5:10" ht="12">
      <c r="E454" s="293"/>
      <c r="F454" s="293"/>
      <c r="G454" s="293"/>
      <c r="H454" s="293"/>
      <c r="I454" s="293"/>
      <c r="J454" s="294"/>
    </row>
    <row r="455" spans="5:10" ht="12">
      <c r="E455" s="293"/>
      <c r="F455" s="293"/>
      <c r="G455" s="293"/>
      <c r="H455" s="293"/>
      <c r="I455" s="293"/>
      <c r="J455" s="294"/>
    </row>
    <row r="456" spans="5:10" ht="12">
      <c r="E456" s="293"/>
      <c r="F456" s="293"/>
      <c r="G456" s="293"/>
      <c r="H456" s="293"/>
      <c r="I456" s="293"/>
      <c r="J456" s="294"/>
    </row>
    <row r="457" spans="5:10" ht="12">
      <c r="E457" s="293"/>
      <c r="F457" s="293"/>
      <c r="G457" s="293"/>
      <c r="H457" s="293"/>
      <c r="I457" s="293"/>
      <c r="J457" s="294"/>
    </row>
    <row r="458" spans="5:10" ht="12">
      <c r="E458" s="293"/>
      <c r="F458" s="293"/>
      <c r="G458" s="293"/>
      <c r="H458" s="293"/>
      <c r="I458" s="293"/>
      <c r="J458" s="294"/>
    </row>
    <row r="459" spans="5:10" ht="12">
      <c r="E459" s="293"/>
      <c r="F459" s="293"/>
      <c r="G459" s="293"/>
      <c r="H459" s="293"/>
      <c r="I459" s="293"/>
      <c r="J459" s="294"/>
    </row>
    <row r="460" spans="5:10" ht="12">
      <c r="E460" s="293"/>
      <c r="F460" s="293"/>
      <c r="G460" s="293"/>
      <c r="H460" s="293"/>
      <c r="I460" s="293"/>
      <c r="J460" s="294"/>
    </row>
    <row r="461" spans="5:10" ht="12">
      <c r="E461" s="293"/>
      <c r="F461" s="293"/>
      <c r="G461" s="293"/>
      <c r="H461" s="293"/>
      <c r="I461" s="293"/>
      <c r="J461" s="294"/>
    </row>
    <row r="462" spans="5:10" ht="12">
      <c r="E462" s="293"/>
      <c r="F462" s="293"/>
      <c r="G462" s="293"/>
      <c r="H462" s="293"/>
      <c r="I462" s="293"/>
      <c r="J462" s="294"/>
    </row>
    <row r="463" spans="5:10" ht="12">
      <c r="E463" s="293"/>
      <c r="F463" s="293"/>
      <c r="G463" s="293"/>
      <c r="H463" s="293"/>
      <c r="I463" s="293"/>
      <c r="J463" s="294"/>
    </row>
    <row r="464" spans="5:10" ht="12">
      <c r="E464" s="293"/>
      <c r="F464" s="293"/>
      <c r="G464" s="293"/>
      <c r="H464" s="293"/>
      <c r="I464" s="293"/>
      <c r="J464" s="294"/>
    </row>
    <row r="465" spans="5:10" ht="12">
      <c r="E465" s="293"/>
      <c r="F465" s="293"/>
      <c r="G465" s="293"/>
      <c r="H465" s="293"/>
      <c r="I465" s="293"/>
      <c r="J465" s="294"/>
    </row>
    <row r="466" spans="5:10" ht="12">
      <c r="E466" s="293"/>
      <c r="F466" s="293"/>
      <c r="G466" s="293"/>
      <c r="H466" s="293"/>
      <c r="I466" s="293"/>
      <c r="J466" s="294"/>
    </row>
    <row r="467" spans="5:10" ht="12">
      <c r="E467" s="293"/>
      <c r="F467" s="293"/>
      <c r="G467" s="293"/>
      <c r="H467" s="293"/>
      <c r="I467" s="293"/>
      <c r="J467" s="294"/>
    </row>
    <row r="468" spans="5:10" ht="12">
      <c r="E468" s="293"/>
      <c r="F468" s="293"/>
      <c r="G468" s="293"/>
      <c r="H468" s="293"/>
      <c r="I468" s="293"/>
      <c r="J468" s="294"/>
    </row>
    <row r="469" spans="5:10" ht="12">
      <c r="E469" s="293"/>
      <c r="F469" s="293"/>
      <c r="G469" s="293"/>
      <c r="H469" s="293"/>
      <c r="I469" s="293"/>
      <c r="J469" s="294"/>
    </row>
    <row r="470" spans="5:10" ht="12">
      <c r="E470" s="293"/>
      <c r="F470" s="293"/>
      <c r="G470" s="293"/>
      <c r="H470" s="293"/>
      <c r="I470" s="293"/>
      <c r="J470" s="294"/>
    </row>
    <row r="471" spans="5:10" ht="12">
      <c r="E471" s="293"/>
      <c r="F471" s="293"/>
      <c r="G471" s="293"/>
      <c r="H471" s="293"/>
      <c r="I471" s="293"/>
      <c r="J471" s="294"/>
    </row>
    <row r="472" spans="5:10" ht="12">
      <c r="E472" s="293"/>
      <c r="F472" s="293"/>
      <c r="G472" s="293"/>
      <c r="H472" s="293"/>
      <c r="I472" s="293"/>
      <c r="J472" s="294"/>
    </row>
    <row r="473" spans="5:10" ht="12">
      <c r="E473" s="293"/>
      <c r="F473" s="293"/>
      <c r="G473" s="293"/>
      <c r="H473" s="293"/>
      <c r="I473" s="293"/>
      <c r="J473" s="294"/>
    </row>
    <row r="474" spans="5:10" ht="12">
      <c r="E474" s="293"/>
      <c r="F474" s="293"/>
      <c r="G474" s="293"/>
      <c r="H474" s="293"/>
      <c r="I474" s="293"/>
      <c r="J474" s="294"/>
    </row>
    <row r="475" spans="5:10" ht="12">
      <c r="E475" s="293"/>
      <c r="F475" s="293"/>
      <c r="G475" s="293"/>
      <c r="H475" s="293"/>
      <c r="I475" s="293"/>
      <c r="J475" s="294"/>
    </row>
    <row r="476" spans="5:10" ht="12">
      <c r="E476" s="293"/>
      <c r="F476" s="293"/>
      <c r="G476" s="293"/>
      <c r="H476" s="293"/>
      <c r="I476" s="293"/>
      <c r="J476" s="294"/>
    </row>
    <row r="477" spans="5:10" ht="12">
      <c r="E477" s="293"/>
      <c r="F477" s="293"/>
      <c r="G477" s="293"/>
      <c r="H477" s="293"/>
      <c r="I477" s="293"/>
      <c r="J477" s="294"/>
    </row>
    <row r="478" spans="5:10" ht="12">
      <c r="E478" s="293"/>
      <c r="F478" s="293"/>
      <c r="G478" s="293"/>
      <c r="H478" s="293"/>
      <c r="I478" s="293"/>
      <c r="J478" s="294"/>
    </row>
    <row r="479" spans="5:10" ht="12">
      <c r="E479" s="293"/>
      <c r="F479" s="293"/>
      <c r="G479" s="293"/>
      <c r="H479" s="293"/>
      <c r="I479" s="293"/>
      <c r="J479" s="294"/>
    </row>
    <row r="480" spans="5:10" ht="12">
      <c r="E480" s="293"/>
      <c r="F480" s="293"/>
      <c r="G480" s="293"/>
      <c r="H480" s="293"/>
      <c r="I480" s="293"/>
      <c r="J480" s="294"/>
    </row>
    <row r="481" spans="5:10" ht="12">
      <c r="E481" s="293"/>
      <c r="F481" s="293"/>
      <c r="G481" s="293"/>
      <c r="H481" s="293"/>
      <c r="I481" s="293"/>
      <c r="J481" s="294"/>
    </row>
    <row r="482" spans="5:10" ht="12">
      <c r="E482" s="293"/>
      <c r="F482" s="293"/>
      <c r="G482" s="293"/>
      <c r="H482" s="293"/>
      <c r="I482" s="293"/>
      <c r="J482" s="294"/>
    </row>
    <row r="483" spans="5:10" ht="12">
      <c r="E483" s="293"/>
      <c r="F483" s="293"/>
      <c r="G483" s="293"/>
      <c r="H483" s="293"/>
      <c r="I483" s="293"/>
      <c r="J483" s="294"/>
    </row>
    <row r="484" spans="5:10" ht="12">
      <c r="E484" s="293"/>
      <c r="F484" s="293"/>
      <c r="G484" s="293"/>
      <c r="H484" s="293"/>
      <c r="I484" s="293"/>
      <c r="J484" s="294"/>
    </row>
    <row r="485" spans="5:10" ht="12">
      <c r="E485" s="293"/>
      <c r="F485" s="293"/>
      <c r="G485" s="293"/>
      <c r="H485" s="293"/>
      <c r="I485" s="293"/>
      <c r="J485" s="294"/>
    </row>
    <row r="486" spans="5:10" ht="12">
      <c r="E486" s="293"/>
      <c r="F486" s="293"/>
      <c r="G486" s="293"/>
      <c r="H486" s="293"/>
      <c r="I486" s="293"/>
      <c r="J486" s="294"/>
    </row>
    <row r="487" spans="5:10" ht="12">
      <c r="E487" s="293"/>
      <c r="F487" s="293"/>
      <c r="G487" s="293"/>
      <c r="H487" s="293"/>
      <c r="I487" s="293"/>
      <c r="J487" s="294"/>
    </row>
    <row r="488" spans="5:10" ht="12">
      <c r="E488" s="293"/>
      <c r="F488" s="293"/>
      <c r="G488" s="293"/>
      <c r="H488" s="293"/>
      <c r="I488" s="293"/>
      <c r="J488" s="294"/>
    </row>
    <row r="489" spans="5:10" ht="12">
      <c r="E489" s="293"/>
      <c r="F489" s="293"/>
      <c r="G489" s="293"/>
      <c r="H489" s="293"/>
      <c r="I489" s="293"/>
      <c r="J489" s="294"/>
    </row>
    <row r="490" spans="5:10" ht="12">
      <c r="E490" s="293"/>
      <c r="F490" s="293"/>
      <c r="G490" s="293"/>
      <c r="H490" s="293"/>
      <c r="I490" s="293"/>
      <c r="J490" s="294"/>
    </row>
    <row r="491" spans="5:10" ht="12">
      <c r="E491" s="293"/>
      <c r="F491" s="293"/>
      <c r="G491" s="293"/>
      <c r="H491" s="293"/>
      <c r="I491" s="293"/>
      <c r="J491" s="294"/>
    </row>
    <row r="492" spans="5:10" ht="12">
      <c r="E492" s="293"/>
      <c r="F492" s="293"/>
      <c r="G492" s="293"/>
      <c r="H492" s="293"/>
      <c r="I492" s="293"/>
      <c r="J492" s="294"/>
    </row>
    <row r="493" spans="5:10" ht="12">
      <c r="E493" s="293"/>
      <c r="F493" s="293"/>
      <c r="G493" s="293"/>
      <c r="H493" s="293"/>
      <c r="I493" s="293"/>
      <c r="J493" s="294"/>
    </row>
    <row r="494" spans="5:10" ht="12">
      <c r="E494" s="293"/>
      <c r="F494" s="293"/>
      <c r="G494" s="293"/>
      <c r="H494" s="293"/>
      <c r="I494" s="293"/>
      <c r="J494" s="294"/>
    </row>
    <row r="495" spans="5:10" ht="12">
      <c r="E495" s="293"/>
      <c r="F495" s="293"/>
      <c r="G495" s="293"/>
      <c r="H495" s="293"/>
      <c r="I495" s="293"/>
      <c r="J495" s="294"/>
    </row>
    <row r="496" spans="5:10" ht="12">
      <c r="E496" s="293"/>
      <c r="F496" s="293"/>
      <c r="G496" s="293"/>
      <c r="H496" s="293"/>
      <c r="I496" s="293"/>
      <c r="J496" s="294"/>
    </row>
    <row r="497" spans="5:10" ht="12">
      <c r="E497" s="293"/>
      <c r="F497" s="293"/>
      <c r="G497" s="293"/>
      <c r="H497" s="293"/>
      <c r="I497" s="293"/>
      <c r="J497" s="294"/>
    </row>
    <row r="498" spans="5:10" ht="12">
      <c r="E498" s="293"/>
      <c r="F498" s="293"/>
      <c r="G498" s="293"/>
      <c r="H498" s="293"/>
      <c r="I498" s="293"/>
      <c r="J498" s="294"/>
    </row>
    <row r="499" spans="5:10" ht="12">
      <c r="E499" s="293"/>
      <c r="F499" s="293"/>
      <c r="G499" s="293"/>
      <c r="H499" s="293"/>
      <c r="I499" s="293"/>
      <c r="J499" s="294"/>
    </row>
    <row r="500" spans="5:10" ht="12">
      <c r="E500" s="293"/>
      <c r="F500" s="293"/>
      <c r="G500" s="293"/>
      <c r="H500" s="293"/>
      <c r="I500" s="293"/>
      <c r="J500" s="294"/>
    </row>
  </sheetData>
  <sheetProtection/>
  <mergeCells count="3">
    <mergeCell ref="D5:D8"/>
    <mergeCell ref="A72:J74"/>
    <mergeCell ref="A94:J94"/>
  </mergeCells>
  <printOptions gridLines="1" horizontalCentered="1"/>
  <pageMargins left="0.26" right="0.5" top="0.53" bottom="0.32" header="0.24" footer="0.22"/>
  <pageSetup firstPageNumber="7" useFirstPageNumber="1" horizontalDpi="600" verticalDpi="600" orientation="landscape" paperSize="9" scale="70" r:id="rId1"/>
  <headerFooter alignWithMargins="0">
    <oddHeader>&amp;Lv tis. Kč&amp;C&amp;"Arial CE,Tučné"&amp;12Schválený rozpočet - provozní transfery (dotace, příspěvky a granty) rok  2011 - individuální příslib&amp;RPříloha č. 6</oddHeader>
    <oddFooter>&amp;C&amp;P</oddFooter>
  </headerFooter>
  <rowBreaks count="1" manualBreakCount="1">
    <brk id="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C1:K22"/>
  <sheetViews>
    <sheetView workbookViewId="0" topLeftCell="A1">
      <selection activeCell="G38" sqref="G38"/>
    </sheetView>
  </sheetViews>
  <sheetFormatPr defaultColWidth="9.140625" defaultRowHeight="12.75"/>
  <cols>
    <col min="3" max="3" width="3.7109375" style="0" customWidth="1"/>
    <col min="4" max="4" width="24.28125" style="363" customWidth="1"/>
    <col min="5" max="5" width="9.140625" style="363" customWidth="1"/>
    <col min="6" max="6" width="12.00390625" style="363" customWidth="1"/>
    <col min="7" max="9" width="12.140625" style="363" customWidth="1"/>
    <col min="10" max="10" width="14.8515625" style="0" customWidth="1"/>
  </cols>
  <sheetData>
    <row r="1" ht="12.75">
      <c r="J1" s="443" t="s">
        <v>107</v>
      </c>
    </row>
    <row r="2" spans="4:9" ht="20.25" customHeight="1">
      <c r="D2" s="810" t="s">
        <v>685</v>
      </c>
      <c r="E2" s="811"/>
      <c r="F2" s="811"/>
      <c r="G2" s="811"/>
      <c r="H2" s="811"/>
      <c r="I2" s="812"/>
    </row>
    <row r="3" ht="13.5" thickBot="1"/>
    <row r="4" spans="6:9" ht="14.25" thickBot="1">
      <c r="F4" s="813">
        <v>2011</v>
      </c>
      <c r="G4" s="814"/>
      <c r="H4" s="814"/>
      <c r="I4" s="815"/>
    </row>
    <row r="5" spans="6:9" ht="43.5" customHeight="1" thickBot="1">
      <c r="F5" s="444" t="s">
        <v>221</v>
      </c>
      <c r="G5" s="445" t="s">
        <v>87</v>
      </c>
      <c r="H5" s="381" t="s">
        <v>88</v>
      </c>
      <c r="I5" s="446" t="s">
        <v>89</v>
      </c>
    </row>
    <row r="6" spans="3:9" ht="12.75">
      <c r="C6" s="447">
        <v>1</v>
      </c>
      <c r="D6" s="448" t="s">
        <v>90</v>
      </c>
      <c r="E6" s="449" t="s">
        <v>91</v>
      </c>
      <c r="F6" s="450">
        <f>'[3]Investice'!G36</f>
        <v>124.46099999999998</v>
      </c>
      <c r="G6" s="451">
        <f>'[4]Investice'!H36*1000</f>
        <v>121459.99999999999</v>
      </c>
      <c r="H6" s="452">
        <f>'[4]Investice'!I36*1000</f>
        <v>78231</v>
      </c>
      <c r="I6" s="453">
        <f aca="true" t="shared" si="0" ref="I6:I13">G6-H6</f>
        <v>43228.999999999985</v>
      </c>
    </row>
    <row r="7" spans="3:9" ht="12.75">
      <c r="C7" s="447">
        <v>2</v>
      </c>
      <c r="D7" s="448"/>
      <c r="E7" s="449" t="s">
        <v>92</v>
      </c>
      <c r="F7" s="454">
        <f>'[3]Investice'!G74</f>
        <v>20.604999999999997</v>
      </c>
      <c r="G7" s="455">
        <f>'[4]Investice'!H74*1000</f>
        <v>15504.999999999998</v>
      </c>
      <c r="H7" s="456">
        <f>'[4]Investice'!I74*1000</f>
        <v>1800</v>
      </c>
      <c r="I7" s="453">
        <f t="shared" si="0"/>
        <v>13704.999999999998</v>
      </c>
    </row>
    <row r="8" spans="3:9" ht="12.75">
      <c r="C8" s="447">
        <v>3</v>
      </c>
      <c r="D8" s="448"/>
      <c r="E8" s="449" t="s">
        <v>93</v>
      </c>
      <c r="F8" s="454">
        <f>'[3]Investice'!G107</f>
        <v>28.415</v>
      </c>
      <c r="G8" s="455">
        <f>'[4]Investice'!H98*1000</f>
        <v>23590</v>
      </c>
      <c r="H8" s="456">
        <f>'[4]Investice'!I98</f>
        <v>0</v>
      </c>
      <c r="I8" s="453">
        <f t="shared" si="0"/>
        <v>23590</v>
      </c>
    </row>
    <row r="9" spans="3:9" ht="12.75">
      <c r="C9" s="447">
        <v>4</v>
      </c>
      <c r="D9" s="448"/>
      <c r="E9" s="449" t="s">
        <v>94</v>
      </c>
      <c r="F9" s="454">
        <f>'[3]Investice'!G225</f>
        <v>315.25</v>
      </c>
      <c r="G9" s="455">
        <f>'[4]Investice'!H140*1000</f>
        <v>277899.99999999994</v>
      </c>
      <c r="H9" s="456">
        <f>'[4]Investice'!I140*1000</f>
        <v>73300</v>
      </c>
      <c r="I9" s="453">
        <f t="shared" si="0"/>
        <v>204599.99999999994</v>
      </c>
    </row>
    <row r="10" spans="3:9" ht="12.75">
      <c r="C10" s="447">
        <v>5</v>
      </c>
      <c r="D10" s="448"/>
      <c r="E10" s="449" t="s">
        <v>95</v>
      </c>
      <c r="F10" s="454">
        <f>'[3]Investice'!G325</f>
        <v>50.224999999999994</v>
      </c>
      <c r="G10" s="455">
        <f>'[4]Investice'!H162*1000</f>
        <v>47495.00000000001</v>
      </c>
      <c r="H10" s="456">
        <f>'[4]Investice'!I162*1000</f>
        <v>3000</v>
      </c>
      <c r="I10" s="453">
        <f t="shared" si="0"/>
        <v>44495.00000000001</v>
      </c>
    </row>
    <row r="11" spans="3:9" ht="12.75">
      <c r="C11" s="447">
        <v>6</v>
      </c>
      <c r="D11" s="448"/>
      <c r="E11" s="449" t="s">
        <v>96</v>
      </c>
      <c r="F11" s="454">
        <f>'[3]Investice'!G334</f>
        <v>1.04</v>
      </c>
      <c r="G11" s="455">
        <f>'[4]Investice'!H171*1000</f>
        <v>1040</v>
      </c>
      <c r="H11" s="456">
        <f>'[3]Investice'!I334</f>
        <v>0</v>
      </c>
      <c r="I11" s="453">
        <f t="shared" si="0"/>
        <v>1040</v>
      </c>
    </row>
    <row r="12" spans="3:9" ht="12.75">
      <c r="C12" s="447">
        <v>7</v>
      </c>
      <c r="D12" s="448"/>
      <c r="E12" s="449"/>
      <c r="F12" s="454"/>
      <c r="G12" s="457"/>
      <c r="H12" s="456"/>
      <c r="I12" s="453">
        <f t="shared" si="0"/>
        <v>0</v>
      </c>
    </row>
    <row r="13" spans="3:9" ht="13.5" thickBot="1">
      <c r="C13" s="447">
        <v>8</v>
      </c>
      <c r="D13" s="448"/>
      <c r="E13" s="449"/>
      <c r="F13" s="458">
        <f>'[4]Opravy'!G14*1000</f>
        <v>0</v>
      </c>
      <c r="G13" s="458"/>
      <c r="H13" s="459">
        <f>'[4]Opravy'!I14*1000</f>
        <v>3080</v>
      </c>
      <c r="I13" s="453">
        <f t="shared" si="0"/>
        <v>-3080</v>
      </c>
    </row>
    <row r="14" spans="3:9" ht="13.5" thickBot="1">
      <c r="C14" s="447">
        <v>9</v>
      </c>
      <c r="D14" s="448" t="s">
        <v>81</v>
      </c>
      <c r="E14" s="449"/>
      <c r="F14" s="460">
        <f>F13+F11+F10+F9+F8+F7+F6</f>
        <v>539.996</v>
      </c>
      <c r="G14" s="460">
        <f>G13+G11+G10+G9+G8+G7+G6</f>
        <v>486989.99999999994</v>
      </c>
      <c r="H14" s="461">
        <f>H13+H11+H10+H9+H8+H7+H6</f>
        <v>159411</v>
      </c>
      <c r="I14" s="462">
        <f>SUM(I6:I13)</f>
        <v>327578.99999999994</v>
      </c>
    </row>
    <row r="15" spans="3:9" ht="12.75">
      <c r="C15" s="447">
        <v>10</v>
      </c>
      <c r="D15" s="448"/>
      <c r="E15" s="449"/>
      <c r="F15" s="454"/>
      <c r="G15" s="457"/>
      <c r="H15" s="463"/>
      <c r="I15" s="453"/>
    </row>
    <row r="16" spans="3:11" ht="12.75">
      <c r="C16" s="447">
        <v>11</v>
      </c>
      <c r="D16" s="448" t="s">
        <v>641</v>
      </c>
      <c r="E16" s="449" t="s">
        <v>642</v>
      </c>
      <c r="F16" s="454">
        <f>'[3]Investice'!G345</f>
        <v>37</v>
      </c>
      <c r="G16" s="457">
        <f>'[4]Investice'!H181*1000</f>
        <v>22000</v>
      </c>
      <c r="H16" s="463">
        <f>'[3]Investice'!I345</f>
        <v>0</v>
      </c>
      <c r="I16" s="464">
        <f>G16-H16</f>
        <v>22000</v>
      </c>
      <c r="K16" s="465"/>
    </row>
    <row r="17" spans="3:9" ht="12.75">
      <c r="C17" s="447">
        <v>12</v>
      </c>
      <c r="D17" s="448" t="s">
        <v>643</v>
      </c>
      <c r="E17" s="449" t="s">
        <v>644</v>
      </c>
      <c r="F17" s="454">
        <f>'[3]Investice'!G361</f>
        <v>93.72999999999999</v>
      </c>
      <c r="G17" s="457">
        <f>'[4]Investice'!H190*1000</f>
        <v>78729.99999999999</v>
      </c>
      <c r="H17" s="463">
        <f>'[3]Investice'!I361</f>
        <v>0</v>
      </c>
      <c r="I17" s="464">
        <f>G17-H17</f>
        <v>78729.99999999999</v>
      </c>
    </row>
    <row r="18" spans="3:9" ht="13.5" thickBot="1">
      <c r="C18" s="447">
        <v>13</v>
      </c>
      <c r="D18" s="466"/>
      <c r="E18" s="467"/>
      <c r="F18" s="454"/>
      <c r="G18" s="454"/>
      <c r="H18" s="468"/>
      <c r="I18" s="469"/>
    </row>
    <row r="19" spans="3:9" ht="13.5" thickBot="1">
      <c r="C19" s="447">
        <v>14</v>
      </c>
      <c r="D19" s="448" t="s">
        <v>645</v>
      </c>
      <c r="E19" s="467"/>
      <c r="F19" s="470"/>
      <c r="G19" s="471">
        <f>G14+G16+G17</f>
        <v>587719.9999999999</v>
      </c>
      <c r="H19" s="472"/>
      <c r="I19" s="473">
        <f>SUM(I16:I18)</f>
        <v>100729.99999999999</v>
      </c>
    </row>
    <row r="22" spans="4:11" ht="12.75">
      <c r="D22" s="474"/>
      <c r="G22" s="475"/>
      <c r="H22" s="475"/>
      <c r="I22" s="476"/>
      <c r="K22" s="477"/>
    </row>
  </sheetData>
  <sheetProtection/>
  <mergeCells count="2">
    <mergeCell ref="D2:I2"/>
    <mergeCell ref="F4:I4"/>
  </mergeCells>
  <printOptions/>
  <pageMargins left="0.7874015748031497" right="0.984251968503937" top="0.984251968503937" bottom="0.984251968503937" header="0.5118110236220472" footer="0.5118110236220472"/>
  <pageSetup blackAndWhite="1" horizontalDpi="600" verticalDpi="600" orientation="landscape" paperSize="9" r:id="rId1"/>
  <headerFooter alignWithMargins="0">
    <oddFooter>&amp;C&amp;8Strana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95"/>
  <sheetViews>
    <sheetView zoomScale="85" zoomScaleNormal="85" zoomScaleSheetLayoutView="100" workbookViewId="0" topLeftCell="A1">
      <pane xSplit="5" ySplit="7" topLeftCell="F17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L1" sqref="L1"/>
    </sheetView>
  </sheetViews>
  <sheetFormatPr defaultColWidth="9.140625" defaultRowHeight="12.75" outlineLevelCol="1"/>
  <cols>
    <col min="1" max="1" width="3.8515625" style="478" customWidth="1"/>
    <col min="2" max="2" width="6.00390625" style="479" customWidth="1"/>
    <col min="3" max="3" width="5.57421875" style="479" customWidth="1"/>
    <col min="4" max="4" width="5.7109375" style="479" customWidth="1"/>
    <col min="5" max="5" width="28.8515625" style="480" customWidth="1"/>
    <col min="6" max="6" width="11.7109375" style="481" customWidth="1"/>
    <col min="7" max="8" width="10.00390625" style="481" customWidth="1"/>
    <col min="9" max="9" width="8.8515625" style="481" customWidth="1"/>
    <col min="10" max="10" width="11.8515625" style="481" customWidth="1"/>
    <col min="11" max="11" width="7.57421875" style="482" customWidth="1"/>
    <col min="12" max="12" width="47.140625" style="484" customWidth="1"/>
    <col min="13" max="17" width="9.28125" style="363" hidden="1" customWidth="1" outlineLevel="1"/>
    <col min="18" max="18" width="8.8515625" style="0" hidden="1" customWidth="1" outlineLevel="1"/>
    <col min="19" max="19" width="8.8515625" style="0" customWidth="1" collapsed="1"/>
  </cols>
  <sheetData>
    <row r="1" ht="15.75">
      <c r="L1" s="483" t="s">
        <v>107</v>
      </c>
    </row>
    <row r="2" spans="5:11" ht="56.25" customHeight="1">
      <c r="E2" s="832" t="s">
        <v>681</v>
      </c>
      <c r="F2" s="833"/>
      <c r="G2" s="833"/>
      <c r="H2" s="833"/>
      <c r="I2" s="833"/>
      <c r="J2" s="833"/>
      <c r="K2" s="833"/>
    </row>
    <row r="3" spans="5:12" ht="15.75">
      <c r="E3" s="485"/>
      <c r="F3" s="486"/>
      <c r="G3" s="486"/>
      <c r="H3" s="486"/>
      <c r="I3" s="486"/>
      <c r="J3" s="486"/>
      <c r="K3" s="487"/>
      <c r="L3" s="488"/>
    </row>
    <row r="4" spans="4:12" ht="15.75">
      <c r="D4" s="489"/>
      <c r="L4" s="488"/>
    </row>
    <row r="5" spans="1:12" ht="18.75" thickBot="1">
      <c r="A5" s="842"/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</row>
    <row r="6" spans="1:17" ht="16.5" thickTop="1">
      <c r="A6" s="834" t="s">
        <v>646</v>
      </c>
      <c r="B6" s="826" t="s">
        <v>647</v>
      </c>
      <c r="C6" s="826" t="s">
        <v>235</v>
      </c>
      <c r="D6" s="826" t="s">
        <v>648</v>
      </c>
      <c r="E6" s="840" t="s">
        <v>42</v>
      </c>
      <c r="F6" s="838" t="s">
        <v>649</v>
      </c>
      <c r="G6" s="823" t="s">
        <v>684</v>
      </c>
      <c r="H6" s="824"/>
      <c r="I6" s="825"/>
      <c r="J6" s="836" t="s">
        <v>650</v>
      </c>
      <c r="K6" s="843" t="s">
        <v>651</v>
      </c>
      <c r="L6" s="830" t="s">
        <v>320</v>
      </c>
      <c r="M6" s="369"/>
      <c r="N6" s="369"/>
      <c r="O6" s="369"/>
      <c r="P6" s="369"/>
      <c r="Q6" s="369"/>
    </row>
    <row r="7" spans="1:17" ht="32.25" thickBot="1">
      <c r="A7" s="835"/>
      <c r="B7" s="827"/>
      <c r="C7" s="827"/>
      <c r="D7" s="827"/>
      <c r="E7" s="841"/>
      <c r="F7" s="839"/>
      <c r="G7" s="490" t="s">
        <v>221</v>
      </c>
      <c r="H7" s="491" t="s">
        <v>652</v>
      </c>
      <c r="I7" s="492" t="s">
        <v>88</v>
      </c>
      <c r="J7" s="837"/>
      <c r="K7" s="844"/>
      <c r="L7" s="831"/>
      <c r="M7" s="369"/>
      <c r="N7" s="369"/>
      <c r="O7" s="369"/>
      <c r="P7" s="369"/>
      <c r="Q7" s="369"/>
    </row>
    <row r="8" spans="6:17" ht="16.5" thickTop="1">
      <c r="F8" s="493"/>
      <c r="G8" s="493"/>
      <c r="H8" s="493"/>
      <c r="M8" s="369"/>
      <c r="N8" s="369"/>
      <c r="O8" s="369"/>
      <c r="P8" s="369"/>
      <c r="Q8" s="369"/>
    </row>
    <row r="9" spans="1:17" ht="48.75" customHeight="1">
      <c r="A9" s="494" t="s">
        <v>91</v>
      </c>
      <c r="B9" s="495"/>
      <c r="C9" s="495"/>
      <c r="D9" s="495"/>
      <c r="E9" s="821" t="s">
        <v>653</v>
      </c>
      <c r="F9" s="822"/>
      <c r="G9" s="822"/>
      <c r="H9" s="822"/>
      <c r="I9" s="822"/>
      <c r="M9" s="369"/>
      <c r="N9" s="369"/>
      <c r="O9" s="369"/>
      <c r="P9" s="369"/>
      <c r="Q9" s="369"/>
    </row>
    <row r="10" spans="1:17" ht="47.25">
      <c r="A10" s="496">
        <v>1</v>
      </c>
      <c r="B10" s="497">
        <v>4195</v>
      </c>
      <c r="C10" s="497">
        <v>2212</v>
      </c>
      <c r="D10" s="497">
        <v>6121</v>
      </c>
      <c r="E10" s="498" t="s">
        <v>654</v>
      </c>
      <c r="F10" s="499">
        <v>90.4</v>
      </c>
      <c r="G10" s="499">
        <v>0.18</v>
      </c>
      <c r="H10" s="499">
        <v>0.18</v>
      </c>
      <c r="I10" s="500">
        <v>0</v>
      </c>
      <c r="J10" s="500">
        <v>0</v>
      </c>
      <c r="K10" s="501"/>
      <c r="L10" s="502" t="s">
        <v>655</v>
      </c>
      <c r="M10" s="503">
        <f>F10</f>
        <v>90.4</v>
      </c>
      <c r="N10" s="503">
        <f>G10</f>
        <v>0.18</v>
      </c>
      <c r="O10" s="503">
        <f>H10</f>
        <v>0.18</v>
      </c>
      <c r="P10" s="503">
        <f>I10</f>
        <v>0</v>
      </c>
      <c r="Q10" s="503">
        <f>J10</f>
        <v>0</v>
      </c>
    </row>
    <row r="11" spans="1:17" ht="31.5">
      <c r="A11" s="496">
        <v>2</v>
      </c>
      <c r="B11" s="504">
        <v>5091</v>
      </c>
      <c r="C11" s="504">
        <v>2219</v>
      </c>
      <c r="D11" s="504">
        <v>6121</v>
      </c>
      <c r="E11" s="505" t="s">
        <v>656</v>
      </c>
      <c r="F11" s="499">
        <v>1.2</v>
      </c>
      <c r="G11" s="499">
        <v>1.2</v>
      </c>
      <c r="H11" s="499">
        <v>1.2</v>
      </c>
      <c r="I11" s="500">
        <v>0</v>
      </c>
      <c r="J11" s="500">
        <v>0</v>
      </c>
      <c r="K11" s="501"/>
      <c r="L11" s="502" t="s">
        <v>657</v>
      </c>
      <c r="M11" s="369"/>
      <c r="N11" s="369"/>
      <c r="O11" s="369"/>
      <c r="P11" s="369"/>
      <c r="Q11" s="369"/>
    </row>
    <row r="12" spans="1:17" ht="15.75">
      <c r="A12" s="496">
        <v>3</v>
      </c>
      <c r="B12" s="504">
        <v>4948</v>
      </c>
      <c r="C12" s="504">
        <v>2219</v>
      </c>
      <c r="D12" s="504">
        <v>6121</v>
      </c>
      <c r="E12" s="506" t="s">
        <v>658</v>
      </c>
      <c r="F12" s="500">
        <v>2.4</v>
      </c>
      <c r="G12" s="500">
        <v>2.4</v>
      </c>
      <c r="H12" s="500">
        <v>2.4</v>
      </c>
      <c r="I12" s="500">
        <v>0</v>
      </c>
      <c r="J12" s="500">
        <v>0</v>
      </c>
      <c r="K12" s="501"/>
      <c r="L12" s="507" t="s">
        <v>659</v>
      </c>
      <c r="M12" s="369"/>
      <c r="N12" s="369"/>
      <c r="O12" s="369"/>
      <c r="P12" s="369"/>
      <c r="Q12" s="369"/>
    </row>
    <row r="13" spans="1:17" s="512" customFormat="1" ht="63">
      <c r="A13" s="496">
        <v>4</v>
      </c>
      <c r="B13" s="497">
        <v>4980</v>
      </c>
      <c r="C13" s="504">
        <v>2219</v>
      </c>
      <c r="D13" s="504">
        <v>6121</v>
      </c>
      <c r="E13" s="508" t="s">
        <v>660</v>
      </c>
      <c r="F13" s="509">
        <v>2.4</v>
      </c>
      <c r="G13" s="509">
        <v>0.24</v>
      </c>
      <c r="H13" s="509">
        <v>0.24</v>
      </c>
      <c r="I13" s="500">
        <v>0</v>
      </c>
      <c r="J13" s="500">
        <v>0</v>
      </c>
      <c r="K13" s="510"/>
      <c r="L13" s="509" t="s">
        <v>661</v>
      </c>
      <c r="M13" s="511"/>
      <c r="N13" s="511"/>
      <c r="O13" s="511"/>
      <c r="P13" s="511"/>
      <c r="Q13" s="511"/>
    </row>
    <row r="14" spans="1:17" ht="30.75" customHeight="1">
      <c r="A14" s="496">
        <v>5</v>
      </c>
      <c r="B14" s="513">
        <v>5068</v>
      </c>
      <c r="C14" s="504">
        <v>4374</v>
      </c>
      <c r="D14" s="504">
        <v>6121</v>
      </c>
      <c r="E14" s="508" t="s">
        <v>662</v>
      </c>
      <c r="F14" s="514">
        <v>5</v>
      </c>
      <c r="G14" s="514">
        <v>2</v>
      </c>
      <c r="H14" s="514">
        <v>2</v>
      </c>
      <c r="I14" s="500">
        <v>0</v>
      </c>
      <c r="J14" s="500">
        <v>0</v>
      </c>
      <c r="K14" s="510"/>
      <c r="L14" s="509" t="s">
        <v>663</v>
      </c>
      <c r="M14" s="511"/>
      <c r="N14" s="511"/>
      <c r="O14" s="511"/>
      <c r="P14" s="511"/>
      <c r="Q14" s="511"/>
    </row>
    <row r="15" spans="1:17" ht="84" customHeight="1">
      <c r="A15" s="496">
        <v>6</v>
      </c>
      <c r="B15" s="497">
        <v>5098</v>
      </c>
      <c r="C15" s="504">
        <v>2212</v>
      </c>
      <c r="D15" s="504">
        <v>6121</v>
      </c>
      <c r="E15" s="508" t="s">
        <v>664</v>
      </c>
      <c r="F15" s="509">
        <v>9.5</v>
      </c>
      <c r="G15" s="509">
        <v>8.4</v>
      </c>
      <c r="H15" s="509">
        <v>8.4</v>
      </c>
      <c r="I15" s="500">
        <v>0</v>
      </c>
      <c r="J15" s="500">
        <v>0</v>
      </c>
      <c r="K15" s="510"/>
      <c r="L15" s="515" t="s">
        <v>665</v>
      </c>
      <c r="M15" s="369"/>
      <c r="N15" s="369"/>
      <c r="O15" s="369"/>
      <c r="P15" s="369"/>
      <c r="Q15" s="369"/>
    </row>
    <row r="16" spans="1:17" ht="61.5" customHeight="1">
      <c r="A16" s="496">
        <v>7</v>
      </c>
      <c r="B16" s="497">
        <v>4663</v>
      </c>
      <c r="C16" s="504">
        <v>5512</v>
      </c>
      <c r="D16" s="504">
        <v>6121</v>
      </c>
      <c r="E16" s="508" t="s">
        <v>666</v>
      </c>
      <c r="F16" s="509">
        <v>20.3</v>
      </c>
      <c r="G16" s="509">
        <v>6.5</v>
      </c>
      <c r="H16" s="509">
        <v>6.5</v>
      </c>
      <c r="I16" s="499">
        <v>0</v>
      </c>
      <c r="J16" s="500">
        <v>0</v>
      </c>
      <c r="K16" s="510"/>
      <c r="L16" s="509" t="s">
        <v>706</v>
      </c>
      <c r="M16" s="369"/>
      <c r="N16" s="369"/>
      <c r="O16" s="369"/>
      <c r="P16" s="369"/>
      <c r="Q16" s="369"/>
    </row>
    <row r="17" spans="1:17" ht="47.25">
      <c r="A17" s="496">
        <v>8</v>
      </c>
      <c r="B17" s="497">
        <v>5105</v>
      </c>
      <c r="C17" s="504">
        <v>3113</v>
      </c>
      <c r="D17" s="504">
        <v>6121</v>
      </c>
      <c r="E17" s="508" t="s">
        <v>707</v>
      </c>
      <c r="F17" s="509">
        <v>3.51</v>
      </c>
      <c r="G17" s="509">
        <v>3.51</v>
      </c>
      <c r="H17" s="509">
        <v>3.51</v>
      </c>
      <c r="I17" s="499">
        <v>0</v>
      </c>
      <c r="J17" s="500">
        <v>0</v>
      </c>
      <c r="K17" s="510"/>
      <c r="L17" s="509" t="s">
        <v>708</v>
      </c>
      <c r="M17" s="369"/>
      <c r="N17" s="369"/>
      <c r="O17" s="369"/>
      <c r="P17" s="369"/>
      <c r="Q17" s="369"/>
    </row>
    <row r="18" spans="1:17" ht="31.5">
      <c r="A18" s="496">
        <v>9</v>
      </c>
      <c r="B18" s="497">
        <v>4390</v>
      </c>
      <c r="C18" s="504">
        <v>6409</v>
      </c>
      <c r="D18" s="504">
        <v>6121</v>
      </c>
      <c r="E18" s="508" t="s">
        <v>709</v>
      </c>
      <c r="F18" s="509">
        <v>0.17</v>
      </c>
      <c r="G18" s="509">
        <v>0.17</v>
      </c>
      <c r="H18" s="509">
        <v>0.17</v>
      </c>
      <c r="I18" s="499">
        <v>0</v>
      </c>
      <c r="J18" s="500">
        <v>0</v>
      </c>
      <c r="K18" s="516"/>
      <c r="L18" s="509" t="s">
        <v>710</v>
      </c>
      <c r="M18" s="369"/>
      <c r="N18" s="369"/>
      <c r="O18" s="369"/>
      <c r="P18" s="369"/>
      <c r="Q18" s="369"/>
    </row>
    <row r="19" spans="1:17" ht="47.25">
      <c r="A19" s="496">
        <v>10</v>
      </c>
      <c r="B19" s="513">
        <v>5146</v>
      </c>
      <c r="C19" s="504">
        <v>3741</v>
      </c>
      <c r="D19" s="504">
        <v>6121</v>
      </c>
      <c r="E19" s="517" t="s">
        <v>711</v>
      </c>
      <c r="F19" s="500">
        <v>23.4</v>
      </c>
      <c r="G19" s="518">
        <v>16.42</v>
      </c>
      <c r="H19" s="518">
        <v>16.42</v>
      </c>
      <c r="I19" s="514">
        <v>6.97</v>
      </c>
      <c r="J19" s="500">
        <v>0</v>
      </c>
      <c r="K19" s="519" t="s">
        <v>712</v>
      </c>
      <c r="L19" s="520" t="s">
        <v>77</v>
      </c>
      <c r="M19" s="369"/>
      <c r="N19" s="369"/>
      <c r="O19" s="369"/>
      <c r="P19" s="369"/>
      <c r="Q19" s="369"/>
    </row>
    <row r="20" spans="1:17" ht="47.25">
      <c r="A20" s="496">
        <v>11</v>
      </c>
      <c r="B20" s="513">
        <v>5147</v>
      </c>
      <c r="C20" s="504">
        <v>3741</v>
      </c>
      <c r="D20" s="504">
        <v>6121</v>
      </c>
      <c r="E20" s="517" t="s">
        <v>713</v>
      </c>
      <c r="F20" s="500">
        <v>7.1</v>
      </c>
      <c r="G20" s="500">
        <v>7.1</v>
      </c>
      <c r="H20" s="500">
        <v>7.1</v>
      </c>
      <c r="I20" s="518">
        <v>4.1</v>
      </c>
      <c r="J20" s="500">
        <v>0</v>
      </c>
      <c r="K20" s="519" t="s">
        <v>712</v>
      </c>
      <c r="L20" s="502" t="s">
        <v>78</v>
      </c>
      <c r="M20" s="369"/>
      <c r="N20" s="369"/>
      <c r="O20" s="369"/>
      <c r="P20" s="369"/>
      <c r="Q20" s="369"/>
    </row>
    <row r="21" spans="1:17" ht="31.5">
      <c r="A21" s="496">
        <v>12</v>
      </c>
      <c r="B21" s="513">
        <v>5067</v>
      </c>
      <c r="C21" s="504">
        <v>3745</v>
      </c>
      <c r="D21" s="504">
        <v>6121</v>
      </c>
      <c r="E21" s="521" t="s">
        <v>714</v>
      </c>
      <c r="F21" s="500">
        <v>0</v>
      </c>
      <c r="G21" s="500">
        <v>0</v>
      </c>
      <c r="H21" s="500">
        <v>0</v>
      </c>
      <c r="I21" s="500">
        <v>2.7</v>
      </c>
      <c r="J21" s="500">
        <v>0</v>
      </c>
      <c r="K21" s="519" t="s">
        <v>715</v>
      </c>
      <c r="L21" s="522" t="s">
        <v>716</v>
      </c>
      <c r="M21" s="503">
        <f>F21</f>
        <v>0</v>
      </c>
      <c r="N21" s="503">
        <f>G21</f>
        <v>0</v>
      </c>
      <c r="O21" s="503">
        <f>H21</f>
        <v>0</v>
      </c>
      <c r="P21" s="503">
        <f>I21</f>
        <v>2.7</v>
      </c>
      <c r="Q21" s="503">
        <f>J21</f>
        <v>0</v>
      </c>
    </row>
    <row r="22" spans="1:17" ht="78.75" customHeight="1">
      <c r="A22" s="496">
        <v>13</v>
      </c>
      <c r="B22" s="523" t="s">
        <v>717</v>
      </c>
      <c r="C22" s="504">
        <v>2219</v>
      </c>
      <c r="D22" s="504">
        <v>6121</v>
      </c>
      <c r="E22" s="524" t="s">
        <v>718</v>
      </c>
      <c r="F22" s="500">
        <v>14</v>
      </c>
      <c r="G22" s="500">
        <f>1.23+1.35</f>
        <v>2.58</v>
      </c>
      <c r="H22" s="500">
        <f>1.23+1.35</f>
        <v>2.58</v>
      </c>
      <c r="I22" s="500">
        <v>10.175</v>
      </c>
      <c r="J22" s="499">
        <v>0</v>
      </c>
      <c r="K22" s="519" t="s">
        <v>715</v>
      </c>
      <c r="L22" s="522" t="s">
        <v>363</v>
      </c>
      <c r="M22" s="369"/>
      <c r="N22" s="369"/>
      <c r="O22" s="369"/>
      <c r="P22" s="369"/>
      <c r="Q22" s="369"/>
    </row>
    <row r="23" spans="1:17" ht="63">
      <c r="A23" s="496">
        <v>14</v>
      </c>
      <c r="B23" s="513">
        <v>4854</v>
      </c>
      <c r="C23" s="504">
        <v>2212</v>
      </c>
      <c r="D23" s="504">
        <v>6121</v>
      </c>
      <c r="E23" s="524" t="s">
        <v>364</v>
      </c>
      <c r="F23" s="500">
        <v>0</v>
      </c>
      <c r="G23" s="500">
        <v>0</v>
      </c>
      <c r="H23" s="500">
        <v>0</v>
      </c>
      <c r="I23" s="500">
        <v>7.11</v>
      </c>
      <c r="J23" s="500">
        <v>0</v>
      </c>
      <c r="K23" s="519" t="s">
        <v>715</v>
      </c>
      <c r="L23" s="522" t="s">
        <v>365</v>
      </c>
      <c r="M23" s="369"/>
      <c r="N23" s="369"/>
      <c r="O23" s="369"/>
      <c r="P23" s="369"/>
      <c r="Q23" s="369"/>
    </row>
    <row r="24" spans="1:17" ht="63">
      <c r="A24" s="496">
        <v>15</v>
      </c>
      <c r="B24" s="513">
        <v>4799</v>
      </c>
      <c r="C24" s="504">
        <v>2212</v>
      </c>
      <c r="D24" s="504">
        <v>6121</v>
      </c>
      <c r="E24" s="524" t="s">
        <v>597</v>
      </c>
      <c r="F24" s="500">
        <v>0</v>
      </c>
      <c r="G24" s="500">
        <v>0</v>
      </c>
      <c r="H24" s="500">
        <v>0</v>
      </c>
      <c r="I24" s="500">
        <v>4.783</v>
      </c>
      <c r="J24" s="500">
        <v>0</v>
      </c>
      <c r="K24" s="519" t="s">
        <v>715</v>
      </c>
      <c r="L24" s="522" t="s">
        <v>365</v>
      </c>
      <c r="M24" s="369"/>
      <c r="N24" s="369"/>
      <c r="O24" s="369"/>
      <c r="P24" s="369"/>
      <c r="Q24" s="369"/>
    </row>
    <row r="25" spans="1:17" ht="63">
      <c r="A25" s="496">
        <v>16</v>
      </c>
      <c r="B25" s="513">
        <v>4943</v>
      </c>
      <c r="C25" s="504">
        <v>6171</v>
      </c>
      <c r="D25" s="504">
        <v>6121</v>
      </c>
      <c r="E25" s="524" t="s">
        <v>598</v>
      </c>
      <c r="F25" s="500">
        <v>0</v>
      </c>
      <c r="G25" s="500">
        <v>0</v>
      </c>
      <c r="H25" s="500">
        <v>0</v>
      </c>
      <c r="I25" s="500">
        <v>1.64</v>
      </c>
      <c r="J25" s="500">
        <v>0</v>
      </c>
      <c r="K25" s="519" t="s">
        <v>715</v>
      </c>
      <c r="L25" s="522" t="s">
        <v>599</v>
      </c>
      <c r="M25" s="369"/>
      <c r="N25" s="369"/>
      <c r="O25" s="369"/>
      <c r="P25" s="369"/>
      <c r="Q25" s="369"/>
    </row>
    <row r="26" spans="1:17" ht="47.25">
      <c r="A26" s="496">
        <v>17</v>
      </c>
      <c r="B26" s="513">
        <v>4931</v>
      </c>
      <c r="C26" s="504">
        <v>3741</v>
      </c>
      <c r="D26" s="504">
        <v>6121</v>
      </c>
      <c r="E26" s="524" t="s">
        <v>600</v>
      </c>
      <c r="F26" s="500">
        <v>0</v>
      </c>
      <c r="G26" s="500">
        <v>0</v>
      </c>
      <c r="H26" s="500">
        <v>0</v>
      </c>
      <c r="I26" s="500">
        <v>2.531</v>
      </c>
      <c r="J26" s="500">
        <v>0</v>
      </c>
      <c r="K26" s="519" t="s">
        <v>715</v>
      </c>
      <c r="L26" s="522" t="s">
        <v>601</v>
      </c>
      <c r="M26" s="369"/>
      <c r="N26" s="369"/>
      <c r="O26" s="369"/>
      <c r="P26" s="369"/>
      <c r="Q26" s="369"/>
    </row>
    <row r="27" spans="1:17" ht="47.25">
      <c r="A27" s="496">
        <v>18</v>
      </c>
      <c r="B27" s="513"/>
      <c r="C27" s="504"/>
      <c r="D27" s="504"/>
      <c r="E27" s="524" t="s">
        <v>602</v>
      </c>
      <c r="F27" s="500">
        <v>0</v>
      </c>
      <c r="G27" s="500">
        <v>0</v>
      </c>
      <c r="H27" s="500">
        <v>0</v>
      </c>
      <c r="I27" s="500">
        <v>1.072</v>
      </c>
      <c r="J27" s="500">
        <v>0</v>
      </c>
      <c r="K27" s="519" t="s">
        <v>715</v>
      </c>
      <c r="L27" s="522" t="s">
        <v>603</v>
      </c>
      <c r="M27" s="369"/>
      <c r="N27" s="369"/>
      <c r="O27" s="369"/>
      <c r="P27" s="369"/>
      <c r="Q27" s="369"/>
    </row>
    <row r="28" spans="1:17" ht="66" customHeight="1">
      <c r="A28" s="496">
        <v>19</v>
      </c>
      <c r="B28" s="513">
        <v>4455</v>
      </c>
      <c r="C28" s="504">
        <v>2212</v>
      </c>
      <c r="D28" s="504">
        <v>6121</v>
      </c>
      <c r="E28" s="525" t="s">
        <v>604</v>
      </c>
      <c r="F28" s="514">
        <v>56.9</v>
      </c>
      <c r="G28" s="526">
        <v>29.4</v>
      </c>
      <c r="H28" s="526">
        <v>29.4</v>
      </c>
      <c r="I28" s="526">
        <v>20</v>
      </c>
      <c r="J28" s="500">
        <v>0</v>
      </c>
      <c r="K28" s="527" t="s">
        <v>715</v>
      </c>
      <c r="L28" s="502" t="s">
        <v>573</v>
      </c>
      <c r="M28" s="503">
        <f>F28</f>
        <v>56.9</v>
      </c>
      <c r="N28" s="503">
        <f>G28</f>
        <v>29.4</v>
      </c>
      <c r="O28" s="503">
        <f>H28</f>
        <v>29.4</v>
      </c>
      <c r="P28" s="503">
        <f>I28</f>
        <v>20</v>
      </c>
      <c r="Q28" s="503">
        <f>J28</f>
        <v>0</v>
      </c>
    </row>
    <row r="29" spans="1:17" ht="94.5" customHeight="1">
      <c r="A29" s="496">
        <v>20</v>
      </c>
      <c r="B29" s="513">
        <v>4927</v>
      </c>
      <c r="C29" s="504">
        <v>2141</v>
      </c>
      <c r="D29" s="504">
        <v>6122</v>
      </c>
      <c r="E29" s="528" t="s">
        <v>574</v>
      </c>
      <c r="F29" s="529">
        <v>2.66</v>
      </c>
      <c r="G29" s="530">
        <v>2.66</v>
      </c>
      <c r="H29" s="530">
        <v>2.66</v>
      </c>
      <c r="I29" s="530">
        <v>2.15</v>
      </c>
      <c r="J29" s="500">
        <v>0</v>
      </c>
      <c r="K29" s="527" t="s">
        <v>715</v>
      </c>
      <c r="L29" s="502" t="s">
        <v>79</v>
      </c>
      <c r="M29" s="369"/>
      <c r="N29" s="369"/>
      <c r="O29" s="369"/>
      <c r="P29" s="369"/>
      <c r="Q29" s="369"/>
    </row>
    <row r="30" spans="1:31" ht="47.25">
      <c r="A30" s="496">
        <v>21</v>
      </c>
      <c r="B30" s="513">
        <v>4326</v>
      </c>
      <c r="C30" s="504">
        <v>2221</v>
      </c>
      <c r="D30" s="504">
        <v>6121</v>
      </c>
      <c r="E30" s="528" t="s">
        <v>575</v>
      </c>
      <c r="F30" s="514">
        <v>0.2</v>
      </c>
      <c r="G30" s="514">
        <v>0.2</v>
      </c>
      <c r="H30" s="514">
        <v>0.2</v>
      </c>
      <c r="I30" s="514">
        <v>0</v>
      </c>
      <c r="J30" s="500">
        <v>0</v>
      </c>
      <c r="K30" s="501" t="s">
        <v>576</v>
      </c>
      <c r="L30" s="502" t="s">
        <v>577</v>
      </c>
      <c r="M30" s="531"/>
      <c r="N30" s="531"/>
      <c r="O30" s="531"/>
      <c r="P30" s="531"/>
      <c r="Q30" s="531"/>
      <c r="R30" s="532"/>
      <c r="S30" s="533"/>
      <c r="T30" s="534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</row>
    <row r="31" spans="1:31" ht="31.5">
      <c r="A31" s="496">
        <v>22</v>
      </c>
      <c r="B31" s="535">
        <v>5140</v>
      </c>
      <c r="C31" s="504">
        <v>2212</v>
      </c>
      <c r="D31" s="504">
        <v>6121</v>
      </c>
      <c r="E31" s="528" t="s">
        <v>578</v>
      </c>
      <c r="F31" s="514">
        <v>0.74</v>
      </c>
      <c r="G31" s="514">
        <v>0.74</v>
      </c>
      <c r="H31" s="514">
        <v>0.74</v>
      </c>
      <c r="I31" s="514">
        <v>0</v>
      </c>
      <c r="J31" s="500">
        <v>0</v>
      </c>
      <c r="K31" s="501" t="s">
        <v>576</v>
      </c>
      <c r="L31" s="502" t="s">
        <v>579</v>
      </c>
      <c r="M31" s="531"/>
      <c r="N31" s="531"/>
      <c r="O31" s="531"/>
      <c r="P31" s="531"/>
      <c r="Q31" s="531"/>
      <c r="R31" s="532"/>
      <c r="S31" s="533"/>
      <c r="T31" s="534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</row>
    <row r="32" spans="1:31" ht="94.5">
      <c r="A32" s="496">
        <v>23</v>
      </c>
      <c r="B32" s="497">
        <v>5148</v>
      </c>
      <c r="C32" s="536">
        <v>2212</v>
      </c>
      <c r="D32" s="536">
        <v>6121</v>
      </c>
      <c r="E32" s="498" t="s">
        <v>580</v>
      </c>
      <c r="F32" s="514">
        <v>40.5</v>
      </c>
      <c r="G32" s="514">
        <v>0.21</v>
      </c>
      <c r="H32" s="514">
        <v>0.21</v>
      </c>
      <c r="I32" s="514">
        <v>0</v>
      </c>
      <c r="J32" s="514">
        <v>40.3</v>
      </c>
      <c r="K32" s="527" t="s">
        <v>576</v>
      </c>
      <c r="L32" s="537" t="s">
        <v>581</v>
      </c>
      <c r="M32" s="503">
        <f aca="true" t="shared" si="0" ref="M32:Q33">F32</f>
        <v>40.5</v>
      </c>
      <c r="N32" s="503">
        <f t="shared" si="0"/>
        <v>0.21</v>
      </c>
      <c r="O32" s="503">
        <f t="shared" si="0"/>
        <v>0.21</v>
      </c>
      <c r="P32" s="503">
        <f t="shared" si="0"/>
        <v>0</v>
      </c>
      <c r="Q32" s="503">
        <f t="shared" si="0"/>
        <v>40.3</v>
      </c>
      <c r="R32" s="532"/>
      <c r="S32" s="533"/>
      <c r="T32" s="534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</row>
    <row r="33" spans="1:31" ht="110.25">
      <c r="A33" s="496">
        <v>24</v>
      </c>
      <c r="B33" s="538">
        <v>5097</v>
      </c>
      <c r="C33" s="539">
        <v>2212</v>
      </c>
      <c r="D33" s="539">
        <v>6121</v>
      </c>
      <c r="E33" s="540" t="s">
        <v>582</v>
      </c>
      <c r="F33" s="514">
        <v>34.3</v>
      </c>
      <c r="G33" s="514">
        <v>34.3</v>
      </c>
      <c r="H33" s="514">
        <v>34.3</v>
      </c>
      <c r="I33" s="541">
        <v>15</v>
      </c>
      <c r="J33" s="499">
        <v>19.3</v>
      </c>
      <c r="K33" s="527" t="s">
        <v>576</v>
      </c>
      <c r="L33" s="542" t="s">
        <v>583</v>
      </c>
      <c r="M33" s="503">
        <f t="shared" si="0"/>
        <v>34.3</v>
      </c>
      <c r="N33" s="503">
        <f t="shared" si="0"/>
        <v>34.3</v>
      </c>
      <c r="O33" s="503">
        <f t="shared" si="0"/>
        <v>34.3</v>
      </c>
      <c r="P33" s="503">
        <f t="shared" si="0"/>
        <v>15</v>
      </c>
      <c r="Q33" s="503">
        <f t="shared" si="0"/>
        <v>19.3</v>
      </c>
      <c r="R33" s="532"/>
      <c r="S33" s="533"/>
      <c r="T33" s="534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</row>
    <row r="34" spans="1:20" ht="47.25">
      <c r="A34" s="496">
        <v>25</v>
      </c>
      <c r="B34" s="497">
        <v>959</v>
      </c>
      <c r="C34" s="543">
        <v>6171</v>
      </c>
      <c r="D34" s="543">
        <v>6121</v>
      </c>
      <c r="E34" s="544" t="s">
        <v>584</v>
      </c>
      <c r="F34" s="514">
        <v>6.251</v>
      </c>
      <c r="G34" s="514">
        <v>3.25</v>
      </c>
      <c r="H34" s="514">
        <v>3.25</v>
      </c>
      <c r="I34" s="514">
        <v>0</v>
      </c>
      <c r="J34" s="514">
        <v>3</v>
      </c>
      <c r="K34" s="501" t="s">
        <v>576</v>
      </c>
      <c r="L34" s="502" t="s">
        <v>585</v>
      </c>
      <c r="M34" s="531"/>
      <c r="N34" s="531"/>
      <c r="O34" s="531"/>
      <c r="P34" s="531"/>
      <c r="Q34" s="531"/>
      <c r="R34" s="532"/>
      <c r="S34" s="533"/>
      <c r="T34" s="534"/>
    </row>
    <row r="35" spans="1:20" s="382" customFormat="1" ht="16.5" thickBot="1">
      <c r="A35" s="545"/>
      <c r="B35" s="546"/>
      <c r="C35" s="547"/>
      <c r="D35" s="547"/>
      <c r="E35" s="548"/>
      <c r="F35" s="549"/>
      <c r="G35" s="549"/>
      <c r="H35" s="549"/>
      <c r="I35" s="549"/>
      <c r="J35" s="549"/>
      <c r="K35" s="550"/>
      <c r="L35" s="551"/>
      <c r="M35" s="531"/>
      <c r="N35" s="531"/>
      <c r="O35" s="531"/>
      <c r="P35" s="531"/>
      <c r="Q35" s="531"/>
      <c r="R35" s="532"/>
      <c r="S35" s="533"/>
      <c r="T35" s="534"/>
    </row>
    <row r="36" spans="2:20" ht="16.5" thickBot="1">
      <c r="B36" s="552"/>
      <c r="C36" s="552"/>
      <c r="D36" s="552"/>
      <c r="E36" s="553" t="s">
        <v>586</v>
      </c>
      <c r="F36" s="554"/>
      <c r="G36" s="555">
        <f>SUM(G10:G35)</f>
        <v>121.45999999999998</v>
      </c>
      <c r="H36" s="556">
        <f>SUM(H10:H35)</f>
        <v>121.45999999999998</v>
      </c>
      <c r="I36" s="557">
        <f>SUM(I10:I35)</f>
        <v>78.231</v>
      </c>
      <c r="J36" s="554"/>
      <c r="K36" s="558"/>
      <c r="L36" s="559"/>
      <c r="M36" s="531"/>
      <c r="N36" s="531"/>
      <c r="O36" s="531"/>
      <c r="P36" s="531"/>
      <c r="Q36" s="531"/>
      <c r="R36" s="532"/>
      <c r="S36" s="533"/>
      <c r="T36" s="534"/>
    </row>
    <row r="37" spans="7:20" ht="15.75">
      <c r="G37" s="493"/>
      <c r="H37" s="493"/>
      <c r="I37" s="493"/>
      <c r="L37" s="560"/>
      <c r="M37" s="531"/>
      <c r="N37" s="531"/>
      <c r="O37" s="531"/>
      <c r="P37" s="531"/>
      <c r="Q37" s="531"/>
      <c r="R37" s="532"/>
      <c r="S37" s="533"/>
      <c r="T37" s="534"/>
    </row>
    <row r="38" spans="7:20" ht="15.75">
      <c r="G38" s="493"/>
      <c r="H38" s="493"/>
      <c r="L38" s="559"/>
      <c r="M38" s="531"/>
      <c r="N38" s="531"/>
      <c r="O38" s="531"/>
      <c r="P38" s="531"/>
      <c r="Q38" s="531"/>
      <c r="R38" s="532"/>
      <c r="S38" s="533"/>
      <c r="T38" s="534"/>
    </row>
    <row r="39" spans="1:20" ht="54.75" customHeight="1">
      <c r="A39" s="494" t="s">
        <v>92</v>
      </c>
      <c r="B39" s="495"/>
      <c r="C39" s="495"/>
      <c r="D39" s="495"/>
      <c r="E39" s="819" t="s">
        <v>587</v>
      </c>
      <c r="F39" s="829"/>
      <c r="G39" s="829"/>
      <c r="H39" s="829"/>
      <c r="I39" s="829"/>
      <c r="J39" s="829"/>
      <c r="K39" s="829"/>
      <c r="L39" s="559"/>
      <c r="M39" s="531"/>
      <c r="N39" s="531"/>
      <c r="O39" s="531"/>
      <c r="P39" s="531"/>
      <c r="Q39" s="531"/>
      <c r="R39" s="532"/>
      <c r="S39" s="533"/>
      <c r="T39" s="534"/>
    </row>
    <row r="40" spans="1:17" ht="47.25">
      <c r="A40" s="496">
        <v>1</v>
      </c>
      <c r="B40" s="497">
        <v>4944</v>
      </c>
      <c r="C40" s="497">
        <v>3429</v>
      </c>
      <c r="D40" s="497">
        <v>6121</v>
      </c>
      <c r="E40" s="528" t="s">
        <v>588</v>
      </c>
      <c r="F40" s="499">
        <v>0.36</v>
      </c>
      <c r="G40" s="499">
        <v>0.36</v>
      </c>
      <c r="H40" s="499">
        <v>0.36</v>
      </c>
      <c r="I40" s="500">
        <v>0</v>
      </c>
      <c r="J40" s="499">
        <v>0</v>
      </c>
      <c r="K40" s="501" t="s">
        <v>576</v>
      </c>
      <c r="L40" s="502" t="s">
        <v>589</v>
      </c>
      <c r="M40" s="369"/>
      <c r="N40" s="369"/>
      <c r="O40" s="369"/>
      <c r="P40" s="369"/>
      <c r="Q40" s="369"/>
    </row>
    <row r="41" spans="1:17" ht="31.5">
      <c r="A41" s="496">
        <v>2</v>
      </c>
      <c r="B41" s="497">
        <v>5090</v>
      </c>
      <c r="C41" s="497">
        <v>2219</v>
      </c>
      <c r="D41" s="497">
        <v>6121</v>
      </c>
      <c r="E41" s="528" t="s">
        <v>590</v>
      </c>
      <c r="F41" s="499">
        <v>102</v>
      </c>
      <c r="G41" s="499">
        <v>0.52</v>
      </c>
      <c r="H41" s="499">
        <v>0.52</v>
      </c>
      <c r="I41" s="500">
        <v>0</v>
      </c>
      <c r="J41" s="499">
        <v>0</v>
      </c>
      <c r="K41" s="501" t="s">
        <v>576</v>
      </c>
      <c r="L41" s="515" t="s">
        <v>591</v>
      </c>
      <c r="M41" s="369"/>
      <c r="N41" s="369"/>
      <c r="O41" s="369"/>
      <c r="P41" s="369"/>
      <c r="Q41" s="369"/>
    </row>
    <row r="42" spans="1:17" ht="47.25">
      <c r="A42" s="496">
        <v>3</v>
      </c>
      <c r="B42" s="497">
        <v>5021</v>
      </c>
      <c r="C42" s="497">
        <v>2212</v>
      </c>
      <c r="D42" s="497">
        <v>6121</v>
      </c>
      <c r="E42" s="528" t="s">
        <v>592</v>
      </c>
      <c r="F42" s="499">
        <v>20</v>
      </c>
      <c r="G42" s="499">
        <v>0.11</v>
      </c>
      <c r="H42" s="499">
        <v>0.11</v>
      </c>
      <c r="I42" s="500">
        <v>0</v>
      </c>
      <c r="J42" s="499">
        <v>0</v>
      </c>
      <c r="K42" s="501" t="s">
        <v>576</v>
      </c>
      <c r="L42" s="515" t="s">
        <v>593</v>
      </c>
      <c r="M42" s="369"/>
      <c r="N42" s="369"/>
      <c r="O42" s="369"/>
      <c r="P42" s="369"/>
      <c r="Q42" s="369"/>
    </row>
    <row r="43" spans="1:17" ht="47.25">
      <c r="A43" s="496">
        <v>4</v>
      </c>
      <c r="B43" s="497">
        <v>5101</v>
      </c>
      <c r="C43" s="497">
        <v>3421</v>
      </c>
      <c r="D43" s="497">
        <v>6121</v>
      </c>
      <c r="E43" s="528" t="s">
        <v>594</v>
      </c>
      <c r="F43" s="499">
        <v>14.7</v>
      </c>
      <c r="G43" s="499">
        <v>0.2</v>
      </c>
      <c r="H43" s="499">
        <v>0.2</v>
      </c>
      <c r="I43" s="500">
        <v>0</v>
      </c>
      <c r="J43" s="499">
        <v>0</v>
      </c>
      <c r="K43" s="501" t="s">
        <v>576</v>
      </c>
      <c r="L43" s="515" t="s">
        <v>595</v>
      </c>
      <c r="M43" s="369"/>
      <c r="N43" s="369"/>
      <c r="O43" s="369"/>
      <c r="P43" s="369"/>
      <c r="Q43" s="369"/>
    </row>
    <row r="44" spans="1:17" ht="63">
      <c r="A44" s="496">
        <v>5</v>
      </c>
      <c r="B44" s="497">
        <v>5102</v>
      </c>
      <c r="C44" s="497">
        <v>3113</v>
      </c>
      <c r="D44" s="497">
        <v>6121</v>
      </c>
      <c r="E44" s="528" t="s">
        <v>596</v>
      </c>
      <c r="F44" s="499">
        <v>8</v>
      </c>
      <c r="G44" s="499">
        <v>0.35</v>
      </c>
      <c r="H44" s="499">
        <v>0.35</v>
      </c>
      <c r="I44" s="500">
        <v>0</v>
      </c>
      <c r="J44" s="500">
        <v>0</v>
      </c>
      <c r="K44" s="501" t="s">
        <v>576</v>
      </c>
      <c r="L44" s="515" t="s">
        <v>366</v>
      </c>
      <c r="M44" s="369"/>
      <c r="N44" s="369"/>
      <c r="O44" s="369"/>
      <c r="P44" s="369"/>
      <c r="Q44" s="369"/>
    </row>
    <row r="45" spans="1:17" ht="31.5">
      <c r="A45" s="496">
        <v>6</v>
      </c>
      <c r="B45" s="497">
        <v>5079</v>
      </c>
      <c r="C45" s="497">
        <v>3632</v>
      </c>
      <c r="D45" s="497">
        <v>6121</v>
      </c>
      <c r="E45" s="528" t="s">
        <v>367</v>
      </c>
      <c r="F45" s="499">
        <v>1.5</v>
      </c>
      <c r="G45" s="499">
        <v>0.05</v>
      </c>
      <c r="H45" s="499">
        <v>0.05</v>
      </c>
      <c r="I45" s="500">
        <v>0</v>
      </c>
      <c r="J45" s="500">
        <v>0</v>
      </c>
      <c r="K45" s="501" t="s">
        <v>576</v>
      </c>
      <c r="L45" s="515" t="s">
        <v>368</v>
      </c>
      <c r="M45" s="369"/>
      <c r="N45" s="369"/>
      <c r="O45" s="369"/>
      <c r="P45" s="369"/>
      <c r="Q45" s="369"/>
    </row>
    <row r="46" spans="1:17" ht="31.5">
      <c r="A46" s="496">
        <v>7</v>
      </c>
      <c r="B46" s="497">
        <v>4936</v>
      </c>
      <c r="C46" s="497">
        <v>3632</v>
      </c>
      <c r="D46" s="497">
        <v>6121</v>
      </c>
      <c r="E46" s="528" t="s">
        <v>369</v>
      </c>
      <c r="F46" s="499">
        <v>2</v>
      </c>
      <c r="G46" s="499">
        <v>0.04</v>
      </c>
      <c r="H46" s="499">
        <v>0.04</v>
      </c>
      <c r="I46" s="500">
        <v>0</v>
      </c>
      <c r="J46" s="500">
        <v>0</v>
      </c>
      <c r="K46" s="501" t="s">
        <v>576</v>
      </c>
      <c r="L46" s="515" t="s">
        <v>370</v>
      </c>
      <c r="M46" s="369"/>
      <c r="N46" s="369"/>
      <c r="O46" s="369"/>
      <c r="P46" s="369"/>
      <c r="Q46" s="369"/>
    </row>
    <row r="47" spans="1:17" ht="47.25">
      <c r="A47" s="496">
        <v>8</v>
      </c>
      <c r="B47" s="497">
        <v>5133</v>
      </c>
      <c r="C47" s="497">
        <v>2212</v>
      </c>
      <c r="D47" s="497">
        <v>6121</v>
      </c>
      <c r="E47" s="528" t="s">
        <v>371</v>
      </c>
      <c r="F47" s="499">
        <v>0.8</v>
      </c>
      <c r="G47" s="499">
        <v>0.1</v>
      </c>
      <c r="H47" s="499">
        <v>0.1</v>
      </c>
      <c r="I47" s="500">
        <v>0</v>
      </c>
      <c r="J47" s="500">
        <v>0</v>
      </c>
      <c r="K47" s="501" t="s">
        <v>576</v>
      </c>
      <c r="L47" s="515" t="s">
        <v>372</v>
      </c>
      <c r="M47" s="369"/>
      <c r="N47" s="369"/>
      <c r="O47" s="369"/>
      <c r="P47" s="369"/>
      <c r="Q47" s="369"/>
    </row>
    <row r="48" spans="1:17" ht="66" customHeight="1">
      <c r="A48" s="496">
        <v>9</v>
      </c>
      <c r="B48" s="497">
        <v>5119</v>
      </c>
      <c r="C48" s="497">
        <v>2219</v>
      </c>
      <c r="D48" s="497">
        <v>6121</v>
      </c>
      <c r="E48" s="528" t="s">
        <v>373</v>
      </c>
      <c r="F48" s="499">
        <v>170</v>
      </c>
      <c r="G48" s="499">
        <v>0.96</v>
      </c>
      <c r="H48" s="499">
        <v>0.96</v>
      </c>
      <c r="I48" s="500">
        <v>0</v>
      </c>
      <c r="J48" s="500">
        <v>0</v>
      </c>
      <c r="K48" s="501" t="s">
        <v>576</v>
      </c>
      <c r="L48" s="515" t="s">
        <v>374</v>
      </c>
      <c r="M48" s="369"/>
      <c r="N48" s="369"/>
      <c r="O48" s="369"/>
      <c r="P48" s="369"/>
      <c r="Q48" s="369"/>
    </row>
    <row r="49" spans="1:17" ht="47.25">
      <c r="A49" s="496">
        <v>10</v>
      </c>
      <c r="B49" s="497">
        <v>5123</v>
      </c>
      <c r="C49" s="561">
        <v>3113</v>
      </c>
      <c r="D49" s="562">
        <v>6121</v>
      </c>
      <c r="E49" s="563" t="s">
        <v>375</v>
      </c>
      <c r="F49" s="499">
        <v>4</v>
      </c>
      <c r="G49" s="499">
        <v>0.11</v>
      </c>
      <c r="H49" s="499">
        <v>0.11</v>
      </c>
      <c r="I49" s="500">
        <v>0</v>
      </c>
      <c r="J49" s="500">
        <v>0</v>
      </c>
      <c r="K49" s="501" t="s">
        <v>576</v>
      </c>
      <c r="L49" s="515" t="s">
        <v>376</v>
      </c>
      <c r="M49" s="369"/>
      <c r="N49" s="369"/>
      <c r="O49" s="369"/>
      <c r="P49" s="369"/>
      <c r="Q49" s="369"/>
    </row>
    <row r="50" spans="1:17" ht="49.5" customHeight="1">
      <c r="A50" s="496">
        <v>11</v>
      </c>
      <c r="B50" s="497">
        <v>4648</v>
      </c>
      <c r="C50" s="497">
        <v>3421</v>
      </c>
      <c r="D50" s="497">
        <v>6121</v>
      </c>
      <c r="E50" s="528" t="s">
        <v>377</v>
      </c>
      <c r="F50" s="499">
        <v>25</v>
      </c>
      <c r="G50" s="499">
        <v>0.4</v>
      </c>
      <c r="H50" s="499">
        <v>0.4</v>
      </c>
      <c r="I50" s="500">
        <v>0</v>
      </c>
      <c r="J50" s="500">
        <v>0</v>
      </c>
      <c r="K50" s="501" t="s">
        <v>576</v>
      </c>
      <c r="L50" s="515" t="s">
        <v>378</v>
      </c>
      <c r="M50" s="369"/>
      <c r="N50" s="369"/>
      <c r="O50" s="369"/>
      <c r="P50" s="369"/>
      <c r="Q50" s="369"/>
    </row>
    <row r="51" spans="1:17" ht="110.25" customHeight="1">
      <c r="A51" s="496">
        <v>12</v>
      </c>
      <c r="B51" s="497">
        <v>4864</v>
      </c>
      <c r="C51" s="497">
        <v>2212</v>
      </c>
      <c r="D51" s="497">
        <v>6121</v>
      </c>
      <c r="E51" s="528" t="s">
        <v>379</v>
      </c>
      <c r="F51" s="499">
        <v>88</v>
      </c>
      <c r="G51" s="499">
        <v>1.49</v>
      </c>
      <c r="H51" s="499">
        <v>1.49</v>
      </c>
      <c r="I51" s="500">
        <v>0</v>
      </c>
      <c r="J51" s="500">
        <v>1</v>
      </c>
      <c r="K51" s="501" t="s">
        <v>576</v>
      </c>
      <c r="L51" s="515" t="s">
        <v>380</v>
      </c>
      <c r="M51" s="369"/>
      <c r="N51" s="369"/>
      <c r="O51" s="369"/>
      <c r="P51" s="369"/>
      <c r="Q51" s="369"/>
    </row>
    <row r="52" spans="1:17" ht="31.5">
      <c r="A52" s="496">
        <v>13</v>
      </c>
      <c r="B52" s="543">
        <v>5077</v>
      </c>
      <c r="C52" s="504">
        <v>2212</v>
      </c>
      <c r="D52" s="504">
        <v>6121</v>
      </c>
      <c r="E52" s="528" t="s">
        <v>381</v>
      </c>
      <c r="F52" s="499">
        <v>2.5</v>
      </c>
      <c r="G52" s="499">
        <v>0.065</v>
      </c>
      <c r="H52" s="499">
        <v>0.065</v>
      </c>
      <c r="I52" s="500">
        <v>0</v>
      </c>
      <c r="J52" s="500">
        <v>0</v>
      </c>
      <c r="K52" s="501" t="s">
        <v>576</v>
      </c>
      <c r="L52" s="515" t="s">
        <v>382</v>
      </c>
      <c r="M52" s="369"/>
      <c r="N52" s="369"/>
      <c r="O52" s="369"/>
      <c r="P52" s="369"/>
      <c r="Q52" s="369"/>
    </row>
    <row r="53" spans="1:17" ht="31.5">
      <c r="A53" s="496">
        <v>14</v>
      </c>
      <c r="B53" s="497">
        <v>4781</v>
      </c>
      <c r="C53" s="497">
        <v>2219</v>
      </c>
      <c r="D53" s="497">
        <v>6121</v>
      </c>
      <c r="E53" s="528" t="s">
        <v>383</v>
      </c>
      <c r="F53" s="499">
        <v>77</v>
      </c>
      <c r="G53" s="499">
        <v>0.44</v>
      </c>
      <c r="H53" s="499">
        <v>0.44</v>
      </c>
      <c r="I53" s="500">
        <v>0</v>
      </c>
      <c r="J53" s="500">
        <v>0</v>
      </c>
      <c r="K53" s="501" t="s">
        <v>576</v>
      </c>
      <c r="L53" s="515" t="s">
        <v>384</v>
      </c>
      <c r="M53" s="369"/>
      <c r="N53" s="369"/>
      <c r="O53" s="369"/>
      <c r="P53" s="369"/>
      <c r="Q53" s="369"/>
    </row>
    <row r="54" spans="1:17" ht="48" customHeight="1">
      <c r="A54" s="496">
        <v>15</v>
      </c>
      <c r="B54" s="497">
        <v>4853</v>
      </c>
      <c r="C54" s="497">
        <v>2212</v>
      </c>
      <c r="D54" s="497">
        <v>6121</v>
      </c>
      <c r="E54" s="528" t="s">
        <v>385</v>
      </c>
      <c r="F54" s="499">
        <v>10</v>
      </c>
      <c r="G54" s="499">
        <v>0.1</v>
      </c>
      <c r="H54" s="499">
        <v>0.1</v>
      </c>
      <c r="I54" s="500">
        <v>0</v>
      </c>
      <c r="J54" s="500">
        <v>0</v>
      </c>
      <c r="K54" s="501" t="s">
        <v>576</v>
      </c>
      <c r="L54" s="515" t="s">
        <v>386</v>
      </c>
      <c r="M54" s="369"/>
      <c r="N54" s="369"/>
      <c r="O54" s="369"/>
      <c r="P54" s="369"/>
      <c r="Q54" s="369"/>
    </row>
    <row r="55" spans="1:17" ht="97.5" customHeight="1">
      <c r="A55" s="496">
        <v>16</v>
      </c>
      <c r="B55" s="497">
        <v>4188</v>
      </c>
      <c r="C55" s="497">
        <v>2333</v>
      </c>
      <c r="D55" s="497">
        <v>6121</v>
      </c>
      <c r="E55" s="528" t="s">
        <v>387</v>
      </c>
      <c r="F55" s="499">
        <v>60</v>
      </c>
      <c r="G55" s="499">
        <v>0.17</v>
      </c>
      <c r="H55" s="499">
        <v>0.17</v>
      </c>
      <c r="I55" s="500">
        <v>0</v>
      </c>
      <c r="J55" s="500">
        <v>0</v>
      </c>
      <c r="K55" s="501" t="s">
        <v>576</v>
      </c>
      <c r="L55" s="515" t="s">
        <v>631</v>
      </c>
      <c r="M55" s="369"/>
      <c r="N55" s="369"/>
      <c r="O55" s="369"/>
      <c r="P55" s="369"/>
      <c r="Q55" s="369"/>
    </row>
    <row r="56" spans="1:17" ht="67.5" customHeight="1">
      <c r="A56" s="496">
        <v>17</v>
      </c>
      <c r="B56" s="497">
        <v>4519</v>
      </c>
      <c r="C56" s="497">
        <v>2141</v>
      </c>
      <c r="D56" s="497">
        <v>6121</v>
      </c>
      <c r="E56" s="498" t="s">
        <v>632</v>
      </c>
      <c r="F56" s="499">
        <v>156</v>
      </c>
      <c r="G56" s="499">
        <v>4.13</v>
      </c>
      <c r="H56" s="499">
        <v>4.13</v>
      </c>
      <c r="I56" s="500">
        <v>0</v>
      </c>
      <c r="J56" s="500">
        <v>0</v>
      </c>
      <c r="K56" s="501" t="s">
        <v>576</v>
      </c>
      <c r="L56" s="515" t="s">
        <v>633</v>
      </c>
      <c r="M56" s="503">
        <f aca="true" t="shared" si="1" ref="M56:Q59">F56</f>
        <v>156</v>
      </c>
      <c r="N56" s="503">
        <f t="shared" si="1"/>
        <v>4.13</v>
      </c>
      <c r="O56" s="503">
        <f t="shared" si="1"/>
        <v>4.13</v>
      </c>
      <c r="P56" s="503">
        <f t="shared" si="1"/>
        <v>0</v>
      </c>
      <c r="Q56" s="503">
        <f t="shared" si="1"/>
        <v>0</v>
      </c>
    </row>
    <row r="57" spans="1:17" ht="47.25">
      <c r="A57" s="496">
        <v>18</v>
      </c>
      <c r="B57" s="497">
        <v>5121</v>
      </c>
      <c r="C57" s="497">
        <v>2141</v>
      </c>
      <c r="D57" s="497">
        <v>6121</v>
      </c>
      <c r="E57" s="498" t="s">
        <v>634</v>
      </c>
      <c r="F57" s="499">
        <v>30</v>
      </c>
      <c r="G57" s="499">
        <v>0.5</v>
      </c>
      <c r="H57" s="499">
        <v>0.5</v>
      </c>
      <c r="I57" s="500">
        <v>0</v>
      </c>
      <c r="J57" s="500">
        <v>0</v>
      </c>
      <c r="K57" s="501" t="s">
        <v>576</v>
      </c>
      <c r="L57" s="515" t="s">
        <v>635</v>
      </c>
      <c r="M57" s="503">
        <f t="shared" si="1"/>
        <v>30</v>
      </c>
      <c r="N57" s="503">
        <f t="shared" si="1"/>
        <v>0.5</v>
      </c>
      <c r="O57" s="503">
        <f t="shared" si="1"/>
        <v>0.5</v>
      </c>
      <c r="P57" s="503">
        <f t="shared" si="1"/>
        <v>0</v>
      </c>
      <c r="Q57" s="503">
        <f t="shared" si="1"/>
        <v>0</v>
      </c>
    </row>
    <row r="58" spans="1:17" ht="47.25">
      <c r="A58" s="496">
        <v>19</v>
      </c>
      <c r="B58" s="497">
        <v>5122</v>
      </c>
      <c r="C58" s="497">
        <v>2141</v>
      </c>
      <c r="D58" s="497">
        <v>6121</v>
      </c>
      <c r="E58" s="498" t="s">
        <v>636</v>
      </c>
      <c r="F58" s="499">
        <v>25</v>
      </c>
      <c r="G58" s="499">
        <v>0.31</v>
      </c>
      <c r="H58" s="499">
        <v>0.31</v>
      </c>
      <c r="I58" s="500">
        <v>0</v>
      </c>
      <c r="J58" s="500">
        <v>0</v>
      </c>
      <c r="K58" s="501" t="s">
        <v>576</v>
      </c>
      <c r="L58" s="515" t="s">
        <v>391</v>
      </c>
      <c r="M58" s="503">
        <f t="shared" si="1"/>
        <v>25</v>
      </c>
      <c r="N58" s="503">
        <f t="shared" si="1"/>
        <v>0.31</v>
      </c>
      <c r="O58" s="503">
        <f t="shared" si="1"/>
        <v>0.31</v>
      </c>
      <c r="P58" s="503">
        <f t="shared" si="1"/>
        <v>0</v>
      </c>
      <c r="Q58" s="503">
        <f t="shared" si="1"/>
        <v>0</v>
      </c>
    </row>
    <row r="59" spans="1:17" ht="94.5" customHeight="1">
      <c r="A59" s="496">
        <v>20</v>
      </c>
      <c r="B59" s="497">
        <v>5045</v>
      </c>
      <c r="C59" s="497">
        <v>2141</v>
      </c>
      <c r="D59" s="497">
        <v>6121</v>
      </c>
      <c r="E59" s="498" t="s">
        <v>392</v>
      </c>
      <c r="F59" s="499">
        <v>74</v>
      </c>
      <c r="G59" s="499">
        <v>1.91</v>
      </c>
      <c r="H59" s="499">
        <v>1.91</v>
      </c>
      <c r="I59" s="500">
        <v>0</v>
      </c>
      <c r="J59" s="500">
        <v>0</v>
      </c>
      <c r="K59" s="501" t="s">
        <v>576</v>
      </c>
      <c r="L59" s="515" t="s">
        <v>393</v>
      </c>
      <c r="M59" s="503">
        <f t="shared" si="1"/>
        <v>74</v>
      </c>
      <c r="N59" s="503">
        <f t="shared" si="1"/>
        <v>1.91</v>
      </c>
      <c r="O59" s="503">
        <f t="shared" si="1"/>
        <v>1.91</v>
      </c>
      <c r="P59" s="503">
        <f t="shared" si="1"/>
        <v>0</v>
      </c>
      <c r="Q59" s="503">
        <f t="shared" si="1"/>
        <v>0</v>
      </c>
    </row>
    <row r="60" spans="1:17" ht="47.25">
      <c r="A60" s="496">
        <v>21</v>
      </c>
      <c r="B60" s="497">
        <v>4734</v>
      </c>
      <c r="C60" s="497">
        <v>2321</v>
      </c>
      <c r="D60" s="497">
        <v>6121</v>
      </c>
      <c r="E60" s="528" t="s">
        <v>394</v>
      </c>
      <c r="F60" s="499">
        <v>5.1</v>
      </c>
      <c r="G60" s="499">
        <v>0.03</v>
      </c>
      <c r="H60" s="499">
        <v>0.03</v>
      </c>
      <c r="I60" s="500">
        <v>0</v>
      </c>
      <c r="J60" s="500">
        <v>0</v>
      </c>
      <c r="K60" s="501" t="s">
        <v>576</v>
      </c>
      <c r="L60" s="515" t="s">
        <v>395</v>
      </c>
      <c r="M60" s="369"/>
      <c r="N60" s="369"/>
      <c r="O60" s="369"/>
      <c r="P60" s="369"/>
      <c r="Q60" s="369"/>
    </row>
    <row r="61" spans="1:17" ht="31.5">
      <c r="A61" s="496">
        <v>22</v>
      </c>
      <c r="B61" s="497">
        <v>4367</v>
      </c>
      <c r="C61" s="497">
        <v>2219</v>
      </c>
      <c r="D61" s="497">
        <v>6121</v>
      </c>
      <c r="E61" s="528" t="s">
        <v>396</v>
      </c>
      <c r="F61" s="499">
        <v>6.1</v>
      </c>
      <c r="G61" s="499">
        <v>0.35</v>
      </c>
      <c r="H61" s="499">
        <v>0.35</v>
      </c>
      <c r="I61" s="500">
        <v>0</v>
      </c>
      <c r="J61" s="500">
        <v>0</v>
      </c>
      <c r="K61" s="501" t="s">
        <v>576</v>
      </c>
      <c r="L61" s="515" t="s">
        <v>397</v>
      </c>
      <c r="M61" s="369"/>
      <c r="N61" s="369"/>
      <c r="O61" s="369"/>
      <c r="P61" s="369"/>
      <c r="Q61" s="369"/>
    </row>
    <row r="62" spans="1:17" ht="31.5">
      <c r="A62" s="496">
        <v>23</v>
      </c>
      <c r="B62" s="497">
        <v>5087</v>
      </c>
      <c r="C62" s="497">
        <v>2219</v>
      </c>
      <c r="D62" s="497">
        <v>6121</v>
      </c>
      <c r="E62" s="498" t="s">
        <v>398</v>
      </c>
      <c r="F62" s="499">
        <v>9.8</v>
      </c>
      <c r="G62" s="499">
        <v>0.02</v>
      </c>
      <c r="H62" s="499">
        <v>0.02</v>
      </c>
      <c r="I62" s="500">
        <v>0</v>
      </c>
      <c r="J62" s="500">
        <v>0</v>
      </c>
      <c r="K62" s="501" t="s">
        <v>576</v>
      </c>
      <c r="L62" s="515" t="s">
        <v>399</v>
      </c>
      <c r="M62" s="503">
        <f aca="true" t="shared" si="2" ref="M62:Q65">F62</f>
        <v>9.8</v>
      </c>
      <c r="N62" s="503">
        <f t="shared" si="2"/>
        <v>0.02</v>
      </c>
      <c r="O62" s="503">
        <f t="shared" si="2"/>
        <v>0.02</v>
      </c>
      <c r="P62" s="503">
        <f t="shared" si="2"/>
        <v>0</v>
      </c>
      <c r="Q62" s="503">
        <f t="shared" si="2"/>
        <v>0</v>
      </c>
    </row>
    <row r="63" spans="1:17" ht="78.75">
      <c r="A63" s="496">
        <v>24</v>
      </c>
      <c r="B63" s="543">
        <v>4866</v>
      </c>
      <c r="C63" s="564">
        <v>2219</v>
      </c>
      <c r="D63" s="564">
        <v>6121</v>
      </c>
      <c r="E63" s="565" t="s">
        <v>400</v>
      </c>
      <c r="F63" s="499">
        <v>10</v>
      </c>
      <c r="G63" s="499">
        <v>0.33</v>
      </c>
      <c r="H63" s="499">
        <v>0.33</v>
      </c>
      <c r="I63" s="500">
        <v>0</v>
      </c>
      <c r="J63" s="500">
        <v>0</v>
      </c>
      <c r="K63" s="501" t="s">
        <v>576</v>
      </c>
      <c r="L63" s="566" t="s">
        <v>401</v>
      </c>
      <c r="M63" s="503">
        <f t="shared" si="2"/>
        <v>10</v>
      </c>
      <c r="N63" s="503">
        <f t="shared" si="2"/>
        <v>0.33</v>
      </c>
      <c r="O63" s="503">
        <f t="shared" si="2"/>
        <v>0.33</v>
      </c>
      <c r="P63" s="503">
        <f t="shared" si="2"/>
        <v>0</v>
      </c>
      <c r="Q63" s="503">
        <f t="shared" si="2"/>
        <v>0</v>
      </c>
    </row>
    <row r="64" spans="1:17" ht="63">
      <c r="A64" s="496">
        <v>25</v>
      </c>
      <c r="B64" s="497">
        <v>4865</v>
      </c>
      <c r="C64" s="497">
        <v>2219</v>
      </c>
      <c r="D64" s="497">
        <v>6121</v>
      </c>
      <c r="E64" s="498" t="s">
        <v>402</v>
      </c>
      <c r="F64" s="499">
        <v>38.6</v>
      </c>
      <c r="G64" s="499">
        <v>0.1</v>
      </c>
      <c r="H64" s="499">
        <v>0.1</v>
      </c>
      <c r="I64" s="500">
        <v>0</v>
      </c>
      <c r="J64" s="500">
        <v>0</v>
      </c>
      <c r="K64" s="501" t="s">
        <v>576</v>
      </c>
      <c r="L64" s="566" t="s">
        <v>403</v>
      </c>
      <c r="M64" s="503">
        <f t="shared" si="2"/>
        <v>38.6</v>
      </c>
      <c r="N64" s="503">
        <f t="shared" si="2"/>
        <v>0.1</v>
      </c>
      <c r="O64" s="503">
        <f t="shared" si="2"/>
        <v>0.1</v>
      </c>
      <c r="P64" s="503">
        <f t="shared" si="2"/>
        <v>0</v>
      </c>
      <c r="Q64" s="503">
        <f t="shared" si="2"/>
        <v>0</v>
      </c>
    </row>
    <row r="65" spans="1:17" ht="63">
      <c r="A65" s="496">
        <v>26</v>
      </c>
      <c r="B65" s="497">
        <v>5135</v>
      </c>
      <c r="C65" s="497">
        <v>2219</v>
      </c>
      <c r="D65" s="497">
        <v>6121</v>
      </c>
      <c r="E65" s="567" t="s">
        <v>404</v>
      </c>
      <c r="F65" s="499">
        <v>90</v>
      </c>
      <c r="G65" s="499">
        <v>2</v>
      </c>
      <c r="H65" s="499">
        <v>2</v>
      </c>
      <c r="I65" s="500">
        <v>0</v>
      </c>
      <c r="J65" s="500">
        <v>0</v>
      </c>
      <c r="K65" s="527" t="s">
        <v>576</v>
      </c>
      <c r="L65" s="566" t="s">
        <v>405</v>
      </c>
      <c r="M65" s="503">
        <f t="shared" si="2"/>
        <v>90</v>
      </c>
      <c r="N65" s="503">
        <f t="shared" si="2"/>
        <v>2</v>
      </c>
      <c r="O65" s="503">
        <f t="shared" si="2"/>
        <v>2</v>
      </c>
      <c r="P65" s="503">
        <f t="shared" si="2"/>
        <v>0</v>
      </c>
      <c r="Q65" s="503">
        <f t="shared" si="2"/>
        <v>0</v>
      </c>
    </row>
    <row r="66" spans="1:17" ht="31.5">
      <c r="A66" s="496">
        <v>27</v>
      </c>
      <c r="B66" s="497">
        <v>5103</v>
      </c>
      <c r="C66" s="497">
        <v>3111</v>
      </c>
      <c r="D66" s="497">
        <v>6121</v>
      </c>
      <c r="E66" s="498" t="s">
        <v>406</v>
      </c>
      <c r="F66" s="499">
        <v>14.8</v>
      </c>
      <c r="G66" s="499">
        <v>1.8</v>
      </c>
      <c r="H66" s="499">
        <v>0</v>
      </c>
      <c r="I66" s="500">
        <v>1.8</v>
      </c>
      <c r="J66" s="499">
        <v>0</v>
      </c>
      <c r="K66" s="501" t="s">
        <v>576</v>
      </c>
      <c r="L66" s="515" t="s">
        <v>407</v>
      </c>
      <c r="M66" s="369"/>
      <c r="N66" s="369"/>
      <c r="O66" s="369"/>
      <c r="P66" s="369"/>
      <c r="Q66" s="369"/>
    </row>
    <row r="67" spans="1:17" ht="31.5">
      <c r="A67" s="496">
        <v>28</v>
      </c>
      <c r="B67" s="497">
        <v>5149</v>
      </c>
      <c r="C67" s="497">
        <v>3329</v>
      </c>
      <c r="D67" s="497">
        <v>6121</v>
      </c>
      <c r="E67" s="517" t="s">
        <v>408</v>
      </c>
      <c r="F67" s="499">
        <v>0.08</v>
      </c>
      <c r="G67" s="499">
        <v>0.08</v>
      </c>
      <c r="H67" s="499">
        <v>0.08</v>
      </c>
      <c r="I67" s="500">
        <v>0</v>
      </c>
      <c r="J67" s="499">
        <v>0</v>
      </c>
      <c r="K67" s="501" t="s">
        <v>576</v>
      </c>
      <c r="L67" s="568" t="s">
        <v>409</v>
      </c>
      <c r="M67" s="369"/>
      <c r="N67" s="369"/>
      <c r="O67" s="369"/>
      <c r="P67" s="369"/>
      <c r="Q67" s="369"/>
    </row>
    <row r="68" spans="1:17" ht="36" customHeight="1">
      <c r="A68" s="496">
        <v>29</v>
      </c>
      <c r="B68" s="497">
        <v>4983</v>
      </c>
      <c r="C68" s="497">
        <v>2212</v>
      </c>
      <c r="D68" s="497">
        <v>6121</v>
      </c>
      <c r="E68" s="528" t="s">
        <v>410</v>
      </c>
      <c r="F68" s="499">
        <v>4.7</v>
      </c>
      <c r="G68" s="499">
        <v>0.11</v>
      </c>
      <c r="H68" s="499">
        <v>0.11</v>
      </c>
      <c r="I68" s="500">
        <v>0</v>
      </c>
      <c r="J68" s="499">
        <v>0</v>
      </c>
      <c r="K68" s="501" t="s">
        <v>576</v>
      </c>
      <c r="L68" s="566" t="s">
        <v>411</v>
      </c>
      <c r="M68" s="369"/>
      <c r="N68" s="369"/>
      <c r="O68" s="369"/>
      <c r="P68" s="369"/>
      <c r="Q68" s="369"/>
    </row>
    <row r="69" spans="1:17" ht="63" customHeight="1">
      <c r="A69" s="496">
        <v>30</v>
      </c>
      <c r="B69" s="497">
        <v>5150</v>
      </c>
      <c r="C69" s="497">
        <v>2219</v>
      </c>
      <c r="D69" s="497">
        <v>6121</v>
      </c>
      <c r="E69" s="569" t="s">
        <v>412</v>
      </c>
      <c r="F69" s="514">
        <v>1</v>
      </c>
      <c r="G69" s="514">
        <v>0.08</v>
      </c>
      <c r="H69" s="514">
        <v>0.08</v>
      </c>
      <c r="I69" s="514">
        <v>0</v>
      </c>
      <c r="J69" s="514">
        <v>0</v>
      </c>
      <c r="K69" s="501" t="s">
        <v>576</v>
      </c>
      <c r="L69" s="508" t="s">
        <v>413</v>
      </c>
      <c r="M69" s="503">
        <f>F69</f>
        <v>1</v>
      </c>
      <c r="N69" s="503">
        <f>G69</f>
        <v>0.08</v>
      </c>
      <c r="O69" s="503">
        <f>H69</f>
        <v>0.08</v>
      </c>
      <c r="P69" s="503">
        <f>I69</f>
        <v>0</v>
      </c>
      <c r="Q69" s="503">
        <f>J69</f>
        <v>0</v>
      </c>
    </row>
    <row r="70" spans="1:17" ht="31.5">
      <c r="A70" s="496">
        <v>31</v>
      </c>
      <c r="B70" s="497">
        <v>5007</v>
      </c>
      <c r="C70" s="497">
        <v>3429</v>
      </c>
      <c r="D70" s="497">
        <v>6121</v>
      </c>
      <c r="E70" s="570" t="s">
        <v>414</v>
      </c>
      <c r="F70" s="514">
        <v>3.7</v>
      </c>
      <c r="G70" s="514">
        <v>0.09</v>
      </c>
      <c r="H70" s="514">
        <v>0.09</v>
      </c>
      <c r="I70" s="514">
        <v>0</v>
      </c>
      <c r="J70" s="514">
        <v>0</v>
      </c>
      <c r="K70" s="501"/>
      <c r="L70" s="508" t="s">
        <v>415</v>
      </c>
      <c r="M70" s="369"/>
      <c r="N70" s="369"/>
      <c r="O70" s="369"/>
      <c r="P70" s="369"/>
      <c r="Q70" s="369"/>
    </row>
    <row r="71" spans="1:17" ht="15.75">
      <c r="A71" s="545"/>
      <c r="B71" s="571"/>
      <c r="C71" s="571"/>
      <c r="D71" s="571"/>
      <c r="E71" s="572"/>
      <c r="F71" s="573"/>
      <c r="G71" s="573"/>
      <c r="H71" s="573"/>
      <c r="I71" s="573"/>
      <c r="J71" s="573"/>
      <c r="K71" s="574"/>
      <c r="L71" s="575"/>
      <c r="M71" s="369"/>
      <c r="N71" s="369"/>
      <c r="O71" s="369"/>
      <c r="P71" s="369"/>
      <c r="Q71" s="369"/>
    </row>
    <row r="72" spans="1:17" ht="15.75">
      <c r="A72" s="545"/>
      <c r="B72" s="576"/>
      <c r="C72" s="576"/>
      <c r="D72" s="576"/>
      <c r="E72" s="577"/>
      <c r="F72" s="549"/>
      <c r="G72" s="549"/>
      <c r="H72" s="549"/>
      <c r="I72" s="549"/>
      <c r="J72" s="549"/>
      <c r="K72" s="578"/>
      <c r="L72" s="579"/>
      <c r="M72" s="369"/>
      <c r="N72" s="369"/>
      <c r="O72" s="369"/>
      <c r="P72" s="369"/>
      <c r="Q72" s="369"/>
    </row>
    <row r="73" spans="1:17" ht="16.5" thickBot="1">
      <c r="A73" s="545"/>
      <c r="B73" s="576"/>
      <c r="C73" s="576"/>
      <c r="D73" s="576"/>
      <c r="E73" s="580"/>
      <c r="F73" s="493"/>
      <c r="G73" s="581"/>
      <c r="H73" s="582"/>
      <c r="I73" s="581"/>
      <c r="J73" s="493"/>
      <c r="K73" s="578"/>
      <c r="L73" s="583"/>
      <c r="M73" s="369"/>
      <c r="N73" s="369"/>
      <c r="O73" s="369"/>
      <c r="P73" s="369"/>
      <c r="Q73" s="369"/>
    </row>
    <row r="74" spans="1:17" ht="16.5" thickBot="1">
      <c r="A74" s="545"/>
      <c r="B74" s="584"/>
      <c r="C74" s="584"/>
      <c r="D74" s="584"/>
      <c r="E74" s="585" t="s">
        <v>416</v>
      </c>
      <c r="F74" s="554"/>
      <c r="G74" s="555">
        <f>SUM(G40:G73)</f>
        <v>17.304999999999996</v>
      </c>
      <c r="H74" s="556">
        <f>SUM(H40:H73)</f>
        <v>15.504999999999999</v>
      </c>
      <c r="I74" s="557">
        <f>SUM(I40:I73)</f>
        <v>1.8</v>
      </c>
      <c r="J74" s="586">
        <f>SUM(J40:J73)</f>
        <v>1</v>
      </c>
      <c r="K74" s="558"/>
      <c r="L74" s="559"/>
      <c r="M74" s="369"/>
      <c r="N74" s="369"/>
      <c r="O74" s="369"/>
      <c r="P74" s="369"/>
      <c r="Q74" s="369"/>
    </row>
    <row r="75" spans="1:17" ht="16.5" thickBot="1">
      <c r="A75" s="587"/>
      <c r="B75" s="552"/>
      <c r="C75" s="552"/>
      <c r="D75" s="552"/>
      <c r="E75" s="588"/>
      <c r="F75" s="554"/>
      <c r="G75" s="554"/>
      <c r="H75" s="554"/>
      <c r="I75" s="554"/>
      <c r="J75" s="554"/>
      <c r="K75" s="558"/>
      <c r="L75" s="559"/>
      <c r="M75" s="369"/>
      <c r="N75" s="369"/>
      <c r="O75" s="369"/>
      <c r="P75" s="369"/>
      <c r="Q75" s="369"/>
    </row>
    <row r="76" spans="1:17" ht="16.5" thickBot="1">
      <c r="A76" s="587"/>
      <c r="B76" s="552"/>
      <c r="C76" s="552"/>
      <c r="D76" s="552"/>
      <c r="E76" s="589" t="s">
        <v>417</v>
      </c>
      <c r="F76" s="554"/>
      <c r="G76" s="590">
        <f>G74+G36</f>
        <v>138.765</v>
      </c>
      <c r="H76" s="591">
        <f>H74+H36</f>
        <v>136.96499999999997</v>
      </c>
      <c r="I76" s="590">
        <f>I74+I36</f>
        <v>80.03099999999999</v>
      </c>
      <c r="J76" s="554"/>
      <c r="K76" s="558"/>
      <c r="L76" s="560"/>
      <c r="M76" s="369"/>
      <c r="N76" s="369"/>
      <c r="O76" s="369"/>
      <c r="P76" s="369"/>
      <c r="Q76" s="369"/>
    </row>
    <row r="77" spans="1:17" ht="15.75">
      <c r="A77" s="587"/>
      <c r="B77" s="552"/>
      <c r="C77" s="552"/>
      <c r="D77" s="552"/>
      <c r="E77" s="589"/>
      <c r="F77" s="554"/>
      <c r="G77" s="554"/>
      <c r="H77" s="554"/>
      <c r="I77" s="554"/>
      <c r="J77" s="554"/>
      <c r="K77" s="558"/>
      <c r="L77" s="559"/>
      <c r="M77" s="369"/>
      <c r="N77" s="369"/>
      <c r="O77" s="369"/>
      <c r="P77" s="369"/>
      <c r="Q77" s="369"/>
    </row>
    <row r="78" spans="1:17" ht="42.75" customHeight="1">
      <c r="A78" s="494" t="s">
        <v>93</v>
      </c>
      <c r="B78" s="495"/>
      <c r="C78" s="495"/>
      <c r="D78" s="495"/>
      <c r="E78" s="819" t="s">
        <v>418</v>
      </c>
      <c r="F78" s="828"/>
      <c r="G78" s="828"/>
      <c r="H78" s="828"/>
      <c r="I78" s="828"/>
      <c r="J78" s="828"/>
      <c r="L78" s="559"/>
      <c r="M78" s="369"/>
      <c r="N78" s="369"/>
      <c r="O78" s="369"/>
      <c r="P78" s="369"/>
      <c r="Q78" s="369"/>
    </row>
    <row r="79" spans="1:17" s="597" customFormat="1" ht="15.75">
      <c r="A79" s="496">
        <v>1</v>
      </c>
      <c r="B79" s="497"/>
      <c r="C79" s="497"/>
      <c r="D79" s="592"/>
      <c r="E79" s="593" t="s">
        <v>419</v>
      </c>
      <c r="F79" s="514">
        <v>7.75</v>
      </c>
      <c r="G79" s="514">
        <v>7.75</v>
      </c>
      <c r="H79" s="514">
        <v>7.75</v>
      </c>
      <c r="I79" s="500">
        <v>0</v>
      </c>
      <c r="J79" s="500">
        <v>0</v>
      </c>
      <c r="K79" s="594" t="s">
        <v>420</v>
      </c>
      <c r="L79" s="595" t="s">
        <v>421</v>
      </c>
      <c r="M79" s="596"/>
      <c r="N79" s="596"/>
      <c r="O79" s="596"/>
      <c r="P79" s="596"/>
      <c r="Q79" s="596"/>
    </row>
    <row r="80" spans="1:17" s="597" customFormat="1" ht="15.75">
      <c r="A80" s="496">
        <v>2</v>
      </c>
      <c r="B80" s="497"/>
      <c r="C80" s="497"/>
      <c r="D80" s="592"/>
      <c r="E80" s="598" t="s">
        <v>149</v>
      </c>
      <c r="F80" s="599">
        <v>4.5</v>
      </c>
      <c r="G80" s="599">
        <v>4.5</v>
      </c>
      <c r="H80" s="599">
        <v>4.5</v>
      </c>
      <c r="I80" s="500">
        <v>0</v>
      </c>
      <c r="J80" s="500">
        <v>0</v>
      </c>
      <c r="K80" s="600" t="s">
        <v>715</v>
      </c>
      <c r="L80" s="595" t="s">
        <v>150</v>
      </c>
      <c r="M80" s="596"/>
      <c r="N80" s="596"/>
      <c r="O80" s="596"/>
      <c r="P80" s="596"/>
      <c r="Q80" s="596"/>
    </row>
    <row r="81" spans="1:17" s="597" customFormat="1" ht="98.25" customHeight="1">
      <c r="A81" s="496">
        <v>3</v>
      </c>
      <c r="B81" s="497">
        <v>5151</v>
      </c>
      <c r="C81" s="497">
        <v>2310</v>
      </c>
      <c r="D81" s="592">
        <v>6121</v>
      </c>
      <c r="E81" s="593" t="s">
        <v>151</v>
      </c>
      <c r="F81" s="514">
        <v>1</v>
      </c>
      <c r="G81" s="514">
        <v>0.1</v>
      </c>
      <c r="H81" s="514">
        <v>0.1</v>
      </c>
      <c r="I81" s="500">
        <v>0</v>
      </c>
      <c r="J81" s="500">
        <v>0</v>
      </c>
      <c r="K81" s="600" t="s">
        <v>715</v>
      </c>
      <c r="L81" s="601" t="s">
        <v>762</v>
      </c>
      <c r="M81" s="596"/>
      <c r="N81" s="596"/>
      <c r="O81" s="596"/>
      <c r="P81" s="596"/>
      <c r="Q81" s="596"/>
    </row>
    <row r="82" spans="1:17" s="597" customFormat="1" ht="66" customHeight="1">
      <c r="A82" s="496">
        <v>4</v>
      </c>
      <c r="B82" s="497">
        <v>5152</v>
      </c>
      <c r="C82" s="497">
        <v>6409</v>
      </c>
      <c r="D82" s="592">
        <v>6121</v>
      </c>
      <c r="E82" s="593" t="s">
        <v>747</v>
      </c>
      <c r="F82" s="514">
        <v>97.3</v>
      </c>
      <c r="G82" s="514">
        <v>3.2</v>
      </c>
      <c r="H82" s="514">
        <v>3.2</v>
      </c>
      <c r="I82" s="500">
        <v>0</v>
      </c>
      <c r="J82" s="500">
        <v>0</v>
      </c>
      <c r="K82" s="600" t="s">
        <v>715</v>
      </c>
      <c r="L82" s="601" t="s">
        <v>561</v>
      </c>
      <c r="M82" s="596"/>
      <c r="N82" s="596"/>
      <c r="O82" s="596"/>
      <c r="P82" s="596"/>
      <c r="Q82" s="596"/>
    </row>
    <row r="83" spans="1:17" s="597" customFormat="1" ht="63">
      <c r="A83" s="496">
        <v>5</v>
      </c>
      <c r="B83" s="602">
        <v>5153</v>
      </c>
      <c r="C83" s="602">
        <v>3421</v>
      </c>
      <c r="D83" s="602">
        <v>6121</v>
      </c>
      <c r="E83" s="603" t="s">
        <v>562</v>
      </c>
      <c r="F83" s="509">
        <v>5</v>
      </c>
      <c r="G83" s="509">
        <v>0.5</v>
      </c>
      <c r="H83" s="509">
        <v>0.5</v>
      </c>
      <c r="I83" s="500">
        <v>0</v>
      </c>
      <c r="J83" s="500">
        <v>0</v>
      </c>
      <c r="K83" s="600" t="s">
        <v>715</v>
      </c>
      <c r="L83" s="601" t="s">
        <v>563</v>
      </c>
      <c r="M83" s="596"/>
      <c r="N83" s="596"/>
      <c r="O83" s="596"/>
      <c r="P83" s="596"/>
      <c r="Q83" s="596"/>
    </row>
    <row r="84" spans="1:17" s="597" customFormat="1" ht="63.75" customHeight="1">
      <c r="A84" s="496">
        <v>6</v>
      </c>
      <c r="B84" s="564">
        <v>5154</v>
      </c>
      <c r="C84" s="602">
        <v>3113</v>
      </c>
      <c r="D84" s="602">
        <v>6121</v>
      </c>
      <c r="E84" s="603" t="s">
        <v>564</v>
      </c>
      <c r="F84" s="604">
        <v>10</v>
      </c>
      <c r="G84" s="604">
        <v>1</v>
      </c>
      <c r="H84" s="604">
        <v>1</v>
      </c>
      <c r="I84" s="500">
        <v>0</v>
      </c>
      <c r="J84" s="500">
        <v>0</v>
      </c>
      <c r="K84" s="600" t="s">
        <v>715</v>
      </c>
      <c r="L84" s="601" t="s">
        <v>565</v>
      </c>
      <c r="M84" s="596"/>
      <c r="N84" s="596"/>
      <c r="O84" s="596"/>
      <c r="P84" s="596"/>
      <c r="Q84" s="596"/>
    </row>
    <row r="85" spans="1:17" s="597" customFormat="1" ht="78.75">
      <c r="A85" s="496">
        <v>7</v>
      </c>
      <c r="B85" s="564">
        <v>5155</v>
      </c>
      <c r="C85" s="602">
        <v>3113</v>
      </c>
      <c r="D85" s="602">
        <v>6121</v>
      </c>
      <c r="E85" s="603" t="s">
        <v>566</v>
      </c>
      <c r="F85" s="604">
        <v>28</v>
      </c>
      <c r="G85" s="604">
        <v>2.8</v>
      </c>
      <c r="H85" s="604">
        <v>2.8</v>
      </c>
      <c r="I85" s="500">
        <v>0</v>
      </c>
      <c r="J85" s="500">
        <v>0</v>
      </c>
      <c r="K85" s="527" t="s">
        <v>567</v>
      </c>
      <c r="L85" s="515" t="s">
        <v>568</v>
      </c>
      <c r="M85" s="596"/>
      <c r="N85" s="596"/>
      <c r="O85" s="596"/>
      <c r="P85" s="596"/>
      <c r="Q85" s="596"/>
    </row>
    <row r="86" spans="1:17" s="597" customFormat="1" ht="78.75">
      <c r="A86" s="496">
        <v>8</v>
      </c>
      <c r="B86" s="564">
        <v>5183</v>
      </c>
      <c r="C86" s="602">
        <v>3111</v>
      </c>
      <c r="D86" s="602">
        <v>6121</v>
      </c>
      <c r="E86" s="603" t="s">
        <v>569</v>
      </c>
      <c r="F86" s="604">
        <v>25</v>
      </c>
      <c r="G86" s="604">
        <v>0.25</v>
      </c>
      <c r="H86" s="604">
        <v>0.25</v>
      </c>
      <c r="I86" s="500">
        <v>0</v>
      </c>
      <c r="J86" s="500">
        <v>1.25</v>
      </c>
      <c r="K86" s="527" t="s">
        <v>567</v>
      </c>
      <c r="L86" s="515" t="s">
        <v>109</v>
      </c>
      <c r="M86" s="596"/>
      <c r="N86" s="596"/>
      <c r="O86" s="596"/>
      <c r="P86" s="596"/>
      <c r="Q86" s="596"/>
    </row>
    <row r="87" spans="1:17" s="597" customFormat="1" ht="47.25" customHeight="1">
      <c r="A87" s="496">
        <v>9</v>
      </c>
      <c r="B87" s="564">
        <v>5156</v>
      </c>
      <c r="C87" s="602">
        <v>3111</v>
      </c>
      <c r="D87" s="602">
        <v>6121</v>
      </c>
      <c r="E87" s="603" t="s">
        <v>110</v>
      </c>
      <c r="F87" s="604">
        <v>2.5</v>
      </c>
      <c r="G87" s="604">
        <v>0.25</v>
      </c>
      <c r="H87" s="604">
        <v>0.25</v>
      </c>
      <c r="I87" s="500">
        <v>0</v>
      </c>
      <c r="J87" s="500">
        <v>0</v>
      </c>
      <c r="K87" s="501" t="s">
        <v>567</v>
      </c>
      <c r="L87" s="515" t="s">
        <v>111</v>
      </c>
      <c r="M87" s="596"/>
      <c r="N87" s="596"/>
      <c r="O87" s="596"/>
      <c r="P87" s="596"/>
      <c r="Q87" s="596"/>
    </row>
    <row r="88" spans="1:17" s="597" customFormat="1" ht="31.5">
      <c r="A88" s="496">
        <v>10</v>
      </c>
      <c r="B88" s="564">
        <v>5157</v>
      </c>
      <c r="C88" s="602">
        <v>3114</v>
      </c>
      <c r="D88" s="602">
        <v>6121</v>
      </c>
      <c r="E88" s="603" t="s">
        <v>112</v>
      </c>
      <c r="F88" s="604">
        <v>2.5</v>
      </c>
      <c r="G88" s="604">
        <v>0.25</v>
      </c>
      <c r="H88" s="604">
        <v>0.25</v>
      </c>
      <c r="I88" s="500">
        <v>0</v>
      </c>
      <c r="J88" s="500">
        <v>0</v>
      </c>
      <c r="K88" s="501" t="s">
        <v>567</v>
      </c>
      <c r="L88" s="515" t="s">
        <v>113</v>
      </c>
      <c r="M88" s="596"/>
      <c r="N88" s="596"/>
      <c r="O88" s="596"/>
      <c r="P88" s="596"/>
      <c r="Q88" s="596"/>
    </row>
    <row r="89" spans="1:17" s="597" customFormat="1" ht="47.25">
      <c r="A89" s="496">
        <v>11</v>
      </c>
      <c r="B89" s="564">
        <v>5158</v>
      </c>
      <c r="C89" s="602">
        <v>3111</v>
      </c>
      <c r="D89" s="602">
        <v>6121</v>
      </c>
      <c r="E89" s="603" t="s">
        <v>114</v>
      </c>
      <c r="F89" s="604">
        <v>2</v>
      </c>
      <c r="G89" s="604">
        <v>0.2</v>
      </c>
      <c r="H89" s="604">
        <v>0.2</v>
      </c>
      <c r="I89" s="500">
        <v>0</v>
      </c>
      <c r="J89" s="500">
        <v>0</v>
      </c>
      <c r="K89" s="501" t="s">
        <v>567</v>
      </c>
      <c r="L89" s="515" t="s">
        <v>115</v>
      </c>
      <c r="M89" s="596"/>
      <c r="N89" s="596"/>
      <c r="O89" s="596"/>
      <c r="P89" s="596"/>
      <c r="Q89" s="596"/>
    </row>
    <row r="90" spans="1:17" s="597" customFormat="1" ht="47.25">
      <c r="A90" s="496">
        <v>12</v>
      </c>
      <c r="B90" s="536">
        <v>5159</v>
      </c>
      <c r="C90" s="536">
        <v>2321</v>
      </c>
      <c r="D90" s="536">
        <v>6121</v>
      </c>
      <c r="E90" s="508" t="s">
        <v>116</v>
      </c>
      <c r="F90" s="514">
        <v>1</v>
      </c>
      <c r="G90" s="514">
        <v>0.1</v>
      </c>
      <c r="H90" s="514">
        <v>0.1</v>
      </c>
      <c r="I90" s="605">
        <v>0</v>
      </c>
      <c r="J90" s="605">
        <v>0</v>
      </c>
      <c r="K90" s="501" t="s">
        <v>117</v>
      </c>
      <c r="L90" s="509" t="s">
        <v>118</v>
      </c>
      <c r="M90" s="596"/>
      <c r="N90" s="596"/>
      <c r="O90" s="596"/>
      <c r="P90" s="596"/>
      <c r="Q90" s="596"/>
    </row>
    <row r="91" spans="1:17" s="597" customFormat="1" ht="47.25">
      <c r="A91" s="496">
        <v>13</v>
      </c>
      <c r="B91" s="536">
        <v>4800</v>
      </c>
      <c r="C91" s="536">
        <v>2212</v>
      </c>
      <c r="D91" s="536">
        <v>6121</v>
      </c>
      <c r="E91" s="528" t="s">
        <v>119</v>
      </c>
      <c r="F91" s="514">
        <v>54.7</v>
      </c>
      <c r="G91" s="514">
        <v>0.05</v>
      </c>
      <c r="H91" s="514">
        <v>0.05</v>
      </c>
      <c r="I91" s="605">
        <v>0</v>
      </c>
      <c r="J91" s="605">
        <v>0</v>
      </c>
      <c r="K91" s="501" t="s">
        <v>576</v>
      </c>
      <c r="L91" s="508" t="s">
        <v>120</v>
      </c>
      <c r="M91" s="596"/>
      <c r="N91" s="596"/>
      <c r="O91" s="596"/>
      <c r="P91" s="596"/>
      <c r="Q91" s="596"/>
    </row>
    <row r="92" spans="1:17" s="597" customFormat="1" ht="65.25" customHeight="1">
      <c r="A92" s="496">
        <v>14</v>
      </c>
      <c r="B92" s="536">
        <v>4455</v>
      </c>
      <c r="C92" s="536">
        <v>2212</v>
      </c>
      <c r="D92" s="536">
        <v>6121</v>
      </c>
      <c r="E92" s="606" t="s">
        <v>121</v>
      </c>
      <c r="F92" s="514">
        <v>12.5</v>
      </c>
      <c r="G92" s="514">
        <v>0.25</v>
      </c>
      <c r="H92" s="514">
        <v>0.25</v>
      </c>
      <c r="I92" s="605">
        <v>0</v>
      </c>
      <c r="J92" s="605">
        <v>0</v>
      </c>
      <c r="K92" s="527" t="s">
        <v>576</v>
      </c>
      <c r="L92" s="508" t="s">
        <v>122</v>
      </c>
      <c r="M92" s="503">
        <f>F92</f>
        <v>12.5</v>
      </c>
      <c r="N92" s="503">
        <f>G92</f>
        <v>0.25</v>
      </c>
      <c r="O92" s="503">
        <f>H92</f>
        <v>0.25</v>
      </c>
      <c r="P92" s="503">
        <f>I92</f>
        <v>0</v>
      </c>
      <c r="Q92" s="503">
        <f>J92</f>
        <v>0</v>
      </c>
    </row>
    <row r="93" spans="1:17" s="597" customFormat="1" ht="63">
      <c r="A93" s="496">
        <v>15</v>
      </c>
      <c r="B93" s="607">
        <v>4966</v>
      </c>
      <c r="C93" s="608">
        <v>2219</v>
      </c>
      <c r="D93" s="608">
        <v>6121</v>
      </c>
      <c r="E93" s="609" t="s">
        <v>123</v>
      </c>
      <c r="F93" s="526">
        <v>20</v>
      </c>
      <c r="G93" s="526">
        <v>0.65</v>
      </c>
      <c r="H93" s="526">
        <v>0.65</v>
      </c>
      <c r="I93" s="610">
        <v>0</v>
      </c>
      <c r="J93" s="610">
        <v>0</v>
      </c>
      <c r="K93" s="611" t="s">
        <v>576</v>
      </c>
      <c r="L93" s="508" t="s">
        <v>124</v>
      </c>
      <c r="M93" s="596"/>
      <c r="N93" s="596"/>
      <c r="O93" s="596"/>
      <c r="P93" s="596"/>
      <c r="Q93" s="596"/>
    </row>
    <row r="94" spans="1:17" s="597" customFormat="1" ht="114" customHeight="1">
      <c r="A94" s="496">
        <v>16</v>
      </c>
      <c r="B94" s="536">
        <v>5160</v>
      </c>
      <c r="C94" s="536">
        <v>3429</v>
      </c>
      <c r="D94" s="536">
        <v>6121</v>
      </c>
      <c r="E94" s="517" t="s">
        <v>125</v>
      </c>
      <c r="F94" s="499">
        <v>3.5</v>
      </c>
      <c r="G94" s="499">
        <v>0.24</v>
      </c>
      <c r="H94" s="499">
        <v>0.24</v>
      </c>
      <c r="I94" s="499">
        <v>0</v>
      </c>
      <c r="J94" s="499">
        <v>0</v>
      </c>
      <c r="K94" s="501" t="s">
        <v>126</v>
      </c>
      <c r="L94" s="502" t="s">
        <v>637</v>
      </c>
      <c r="M94" s="596"/>
      <c r="N94" s="596"/>
      <c r="O94" s="596"/>
      <c r="P94" s="596"/>
      <c r="Q94" s="596"/>
    </row>
    <row r="95" spans="1:17" s="597" customFormat="1" ht="46.5" customHeight="1">
      <c r="A95" s="496">
        <v>17</v>
      </c>
      <c r="B95" s="536">
        <v>5005</v>
      </c>
      <c r="C95" s="536">
        <v>3412</v>
      </c>
      <c r="D95" s="536">
        <v>6121</v>
      </c>
      <c r="E95" s="517" t="s">
        <v>127</v>
      </c>
      <c r="F95" s="509">
        <v>400</v>
      </c>
      <c r="G95" s="509">
        <v>1</v>
      </c>
      <c r="H95" s="509">
        <v>1</v>
      </c>
      <c r="I95" s="499">
        <v>0</v>
      </c>
      <c r="J95" s="499">
        <v>7</v>
      </c>
      <c r="K95" s="517"/>
      <c r="L95" s="612" t="s">
        <v>128</v>
      </c>
      <c r="M95" s="596"/>
      <c r="N95" s="596"/>
      <c r="O95" s="596"/>
      <c r="P95" s="596"/>
      <c r="Q95" s="596"/>
    </row>
    <row r="96" spans="1:17" s="597" customFormat="1" ht="31.5">
      <c r="A96" s="496">
        <v>18</v>
      </c>
      <c r="B96" s="536">
        <v>5161</v>
      </c>
      <c r="C96" s="536">
        <v>2271</v>
      </c>
      <c r="D96" s="536">
        <v>6121</v>
      </c>
      <c r="E96" s="613" t="s">
        <v>129</v>
      </c>
      <c r="F96" s="614">
        <v>276</v>
      </c>
      <c r="G96" s="517">
        <v>0.5</v>
      </c>
      <c r="H96" s="517">
        <v>0.5</v>
      </c>
      <c r="I96" s="499">
        <v>0</v>
      </c>
      <c r="J96" s="499">
        <v>3</v>
      </c>
      <c r="K96" s="517"/>
      <c r="L96" s="612" t="s">
        <v>130</v>
      </c>
      <c r="M96" s="596"/>
      <c r="N96" s="596"/>
      <c r="O96" s="596"/>
      <c r="P96" s="596"/>
      <c r="Q96" s="596"/>
    </row>
    <row r="97" spans="1:17" s="618" customFormat="1" ht="16.5" thickBot="1">
      <c r="A97" s="545"/>
      <c r="B97" s="576"/>
      <c r="C97" s="576"/>
      <c r="D97" s="576"/>
      <c r="E97" s="615"/>
      <c r="F97" s="493"/>
      <c r="G97" s="493"/>
      <c r="H97" s="493"/>
      <c r="I97" s="616"/>
      <c r="J97" s="616"/>
      <c r="K97" s="578"/>
      <c r="L97" s="583"/>
      <c r="M97" s="617"/>
      <c r="N97" s="617"/>
      <c r="O97" s="617"/>
      <c r="P97" s="617"/>
      <c r="Q97" s="617"/>
    </row>
    <row r="98" spans="2:17" ht="16.5" thickBot="1">
      <c r="B98" s="552"/>
      <c r="C98" s="552"/>
      <c r="D98" s="552"/>
      <c r="E98" s="619" t="s">
        <v>131</v>
      </c>
      <c r="F98" s="554"/>
      <c r="G98" s="590">
        <f>SUM(G79:G97)</f>
        <v>23.59</v>
      </c>
      <c r="H98" s="620">
        <f>SUM(H79:H97)</f>
        <v>23.59</v>
      </c>
      <c r="I98" s="590">
        <f>SUM(I79:I97)</f>
        <v>0</v>
      </c>
      <c r="J98" s="554"/>
      <c r="K98" s="558"/>
      <c r="L98" s="583"/>
      <c r="M98" s="369"/>
      <c r="N98" s="369"/>
      <c r="O98" s="369"/>
      <c r="P98" s="369"/>
      <c r="Q98" s="369"/>
    </row>
    <row r="99" spans="2:17" ht="16.5" thickBot="1">
      <c r="B99" s="552"/>
      <c r="C99" s="552"/>
      <c r="D99" s="552"/>
      <c r="E99" s="621"/>
      <c r="F99" s="554"/>
      <c r="G99" s="554"/>
      <c r="H99" s="554"/>
      <c r="I99" s="554"/>
      <c r="J99" s="554"/>
      <c r="K99" s="558"/>
      <c r="L99" s="583"/>
      <c r="M99" s="369"/>
      <c r="N99" s="369"/>
      <c r="O99" s="369"/>
      <c r="P99" s="369"/>
      <c r="Q99" s="369"/>
    </row>
    <row r="100" spans="2:17" ht="16.5" thickBot="1">
      <c r="B100" s="552"/>
      <c r="C100" s="552"/>
      <c r="D100" s="552"/>
      <c r="E100" s="619" t="s">
        <v>132</v>
      </c>
      <c r="F100" s="554"/>
      <c r="G100" s="622">
        <f>G98+G76</f>
        <v>162.355</v>
      </c>
      <c r="H100" s="556">
        <f>H98+H76</f>
        <v>160.55499999999998</v>
      </c>
      <c r="I100" s="623">
        <f>I98+I76</f>
        <v>80.03099999999999</v>
      </c>
      <c r="J100" s="554"/>
      <c r="K100" s="558"/>
      <c r="L100" s="583"/>
      <c r="M100" s="369"/>
      <c r="N100" s="369"/>
      <c r="O100" s="369"/>
      <c r="P100" s="369"/>
      <c r="Q100" s="369"/>
    </row>
    <row r="101" spans="2:17" ht="15.75">
      <c r="B101" s="552"/>
      <c r="C101" s="552"/>
      <c r="D101" s="552"/>
      <c r="E101" s="621"/>
      <c r="F101" s="554"/>
      <c r="G101" s="554"/>
      <c r="H101" s="554"/>
      <c r="I101" s="554"/>
      <c r="J101" s="554"/>
      <c r="K101" s="558"/>
      <c r="L101" s="583"/>
      <c r="M101" s="369"/>
      <c r="N101" s="369"/>
      <c r="O101" s="369"/>
      <c r="P101" s="369"/>
      <c r="Q101" s="369"/>
    </row>
    <row r="102" spans="1:17" ht="15.75">
      <c r="A102" s="587"/>
      <c r="B102" s="552"/>
      <c r="C102" s="552"/>
      <c r="D102" s="552"/>
      <c r="E102" s="624"/>
      <c r="F102" s="549"/>
      <c r="G102" s="549"/>
      <c r="H102" s="549"/>
      <c r="I102" s="616"/>
      <c r="J102" s="549"/>
      <c r="K102" s="578"/>
      <c r="L102" s="625"/>
      <c r="M102" s="369"/>
      <c r="N102" s="369"/>
      <c r="O102" s="369"/>
      <c r="P102" s="369"/>
      <c r="Q102" s="369"/>
    </row>
    <row r="103" spans="6:17" ht="15.75">
      <c r="F103" s="493"/>
      <c r="G103" s="493"/>
      <c r="H103" s="493"/>
      <c r="J103" s="493"/>
      <c r="K103" s="578"/>
      <c r="L103" s="559"/>
      <c r="M103" s="369"/>
      <c r="N103" s="369"/>
      <c r="O103" s="369"/>
      <c r="P103" s="369"/>
      <c r="Q103" s="369"/>
    </row>
    <row r="104" spans="1:17" ht="54" customHeight="1">
      <c r="A104" s="494" t="s">
        <v>94</v>
      </c>
      <c r="B104" s="495"/>
      <c r="C104" s="495"/>
      <c r="D104" s="495"/>
      <c r="E104" s="819" t="s">
        <v>133</v>
      </c>
      <c r="F104" s="820"/>
      <c r="G104" s="820"/>
      <c r="H104" s="820"/>
      <c r="I104" s="820"/>
      <c r="J104" s="626"/>
      <c r="K104" s="627"/>
      <c r="L104" s="559"/>
      <c r="M104" s="369"/>
      <c r="N104" s="369"/>
      <c r="O104" s="369"/>
      <c r="P104" s="369"/>
      <c r="Q104" s="369"/>
    </row>
    <row r="105" spans="1:17" ht="81.75" customHeight="1">
      <c r="A105" s="496">
        <v>1</v>
      </c>
      <c r="B105" s="628" t="s">
        <v>134</v>
      </c>
      <c r="C105" s="497">
        <v>3113</v>
      </c>
      <c r="D105" s="497">
        <v>6121</v>
      </c>
      <c r="E105" s="567" t="s">
        <v>135</v>
      </c>
      <c r="F105" s="514">
        <v>44.2</v>
      </c>
      <c r="G105" s="514">
        <v>44.2</v>
      </c>
      <c r="H105" s="514">
        <v>44.2</v>
      </c>
      <c r="I105" s="514">
        <v>16</v>
      </c>
      <c r="J105" s="614">
        <v>0</v>
      </c>
      <c r="K105" s="629" t="s">
        <v>715</v>
      </c>
      <c r="L105" s="537" t="s">
        <v>136</v>
      </c>
      <c r="M105" s="503">
        <f aca="true" t="shared" si="3" ref="M105:Q112">F105</f>
        <v>44.2</v>
      </c>
      <c r="N105" s="503">
        <f t="shared" si="3"/>
        <v>44.2</v>
      </c>
      <c r="O105" s="503">
        <f t="shared" si="3"/>
        <v>44.2</v>
      </c>
      <c r="P105" s="503">
        <f t="shared" si="3"/>
        <v>16</v>
      </c>
      <c r="Q105" s="503">
        <f t="shared" si="3"/>
        <v>0</v>
      </c>
    </row>
    <row r="106" spans="1:17" ht="112.5" customHeight="1">
      <c r="A106" s="496">
        <v>2</v>
      </c>
      <c r="B106" s="628" t="s">
        <v>137</v>
      </c>
      <c r="C106" s="497">
        <v>3111</v>
      </c>
      <c r="D106" s="497">
        <v>6121</v>
      </c>
      <c r="E106" s="567" t="s">
        <v>138</v>
      </c>
      <c r="F106" s="514">
        <v>11.1</v>
      </c>
      <c r="G106" s="514">
        <v>11.1</v>
      </c>
      <c r="H106" s="514">
        <v>11.1</v>
      </c>
      <c r="I106" s="514">
        <v>5.1</v>
      </c>
      <c r="J106" s="614">
        <v>0</v>
      </c>
      <c r="K106" s="629" t="s">
        <v>715</v>
      </c>
      <c r="L106" s="537" t="s">
        <v>638</v>
      </c>
      <c r="M106" s="503">
        <f t="shared" si="3"/>
        <v>11.1</v>
      </c>
      <c r="N106" s="503">
        <f t="shared" si="3"/>
        <v>11.1</v>
      </c>
      <c r="O106" s="503">
        <f t="shared" si="3"/>
        <v>11.1</v>
      </c>
      <c r="P106" s="503">
        <f t="shared" si="3"/>
        <v>5.1</v>
      </c>
      <c r="Q106" s="503">
        <f t="shared" si="3"/>
        <v>0</v>
      </c>
    </row>
    <row r="107" spans="1:17" ht="81" customHeight="1">
      <c r="A107" s="496">
        <v>3</v>
      </c>
      <c r="B107" s="628" t="s">
        <v>139</v>
      </c>
      <c r="C107" s="497">
        <v>3113</v>
      </c>
      <c r="D107" s="497">
        <v>6121</v>
      </c>
      <c r="E107" s="567" t="s">
        <v>140</v>
      </c>
      <c r="F107" s="514">
        <v>37.8</v>
      </c>
      <c r="G107" s="514">
        <v>37.8</v>
      </c>
      <c r="H107" s="514">
        <v>37.8</v>
      </c>
      <c r="I107" s="514">
        <v>12</v>
      </c>
      <c r="J107" s="614">
        <v>0</v>
      </c>
      <c r="K107" s="629" t="s">
        <v>715</v>
      </c>
      <c r="L107" s="537" t="s">
        <v>141</v>
      </c>
      <c r="M107" s="503">
        <f t="shared" si="3"/>
        <v>37.8</v>
      </c>
      <c r="N107" s="503">
        <f t="shared" si="3"/>
        <v>37.8</v>
      </c>
      <c r="O107" s="503">
        <f t="shared" si="3"/>
        <v>37.8</v>
      </c>
      <c r="P107" s="503">
        <f t="shared" si="3"/>
        <v>12</v>
      </c>
      <c r="Q107" s="503">
        <f t="shared" si="3"/>
        <v>0</v>
      </c>
    </row>
    <row r="108" spans="1:17" ht="63">
      <c r="A108" s="496">
        <v>4</v>
      </c>
      <c r="B108" s="628" t="s">
        <v>142</v>
      </c>
      <c r="C108" s="497">
        <v>3111</v>
      </c>
      <c r="D108" s="497">
        <v>6121</v>
      </c>
      <c r="E108" s="567" t="s">
        <v>143</v>
      </c>
      <c r="F108" s="514">
        <v>5.4</v>
      </c>
      <c r="G108" s="514">
        <v>5.4</v>
      </c>
      <c r="H108" s="514">
        <v>5.4</v>
      </c>
      <c r="I108" s="514">
        <v>2.3</v>
      </c>
      <c r="J108" s="614">
        <v>0</v>
      </c>
      <c r="K108" s="629" t="s">
        <v>715</v>
      </c>
      <c r="L108" s="537" t="s">
        <v>144</v>
      </c>
      <c r="M108" s="503">
        <f t="shared" si="3"/>
        <v>5.4</v>
      </c>
      <c r="N108" s="503">
        <f t="shared" si="3"/>
        <v>5.4</v>
      </c>
      <c r="O108" s="503">
        <f t="shared" si="3"/>
        <v>5.4</v>
      </c>
      <c r="P108" s="503">
        <f t="shared" si="3"/>
        <v>2.3</v>
      </c>
      <c r="Q108" s="503">
        <f t="shared" si="3"/>
        <v>0</v>
      </c>
    </row>
    <row r="109" spans="1:17" ht="111.75" customHeight="1">
      <c r="A109" s="496">
        <v>5</v>
      </c>
      <c r="B109" s="497">
        <v>4992</v>
      </c>
      <c r="C109" s="497">
        <v>3113</v>
      </c>
      <c r="D109" s="497">
        <v>6121</v>
      </c>
      <c r="E109" s="567" t="s">
        <v>145</v>
      </c>
      <c r="F109" s="514">
        <v>16.6</v>
      </c>
      <c r="G109" s="514">
        <v>0.1</v>
      </c>
      <c r="H109" s="514">
        <v>0.1</v>
      </c>
      <c r="I109" s="514">
        <v>0</v>
      </c>
      <c r="J109" s="514">
        <v>16.5</v>
      </c>
      <c r="K109" s="629" t="s">
        <v>715</v>
      </c>
      <c r="L109" s="630" t="s">
        <v>639</v>
      </c>
      <c r="M109" s="503">
        <f t="shared" si="3"/>
        <v>16.6</v>
      </c>
      <c r="N109" s="503">
        <f t="shared" si="3"/>
        <v>0.1</v>
      </c>
      <c r="O109" s="503">
        <f t="shared" si="3"/>
        <v>0.1</v>
      </c>
      <c r="P109" s="503">
        <f t="shared" si="3"/>
        <v>0</v>
      </c>
      <c r="Q109" s="503">
        <f t="shared" si="3"/>
        <v>16.5</v>
      </c>
    </row>
    <row r="110" spans="1:17" ht="96.75" customHeight="1">
      <c r="A110" s="496">
        <v>6</v>
      </c>
      <c r="B110" s="497">
        <v>4986</v>
      </c>
      <c r="C110" s="497">
        <v>3111</v>
      </c>
      <c r="D110" s="497">
        <v>6121</v>
      </c>
      <c r="E110" s="567" t="s">
        <v>146</v>
      </c>
      <c r="F110" s="514">
        <v>7.4</v>
      </c>
      <c r="G110" s="514">
        <v>0.1</v>
      </c>
      <c r="H110" s="514">
        <v>0.1</v>
      </c>
      <c r="I110" s="514">
        <v>0</v>
      </c>
      <c r="J110" s="514">
        <v>7.3</v>
      </c>
      <c r="K110" s="629" t="s">
        <v>715</v>
      </c>
      <c r="L110" s="630" t="s">
        <v>147</v>
      </c>
      <c r="M110" s="503">
        <f t="shared" si="3"/>
        <v>7.4</v>
      </c>
      <c r="N110" s="503">
        <f t="shared" si="3"/>
        <v>0.1</v>
      </c>
      <c r="O110" s="503">
        <f t="shared" si="3"/>
        <v>0.1</v>
      </c>
      <c r="P110" s="503">
        <f t="shared" si="3"/>
        <v>0</v>
      </c>
      <c r="Q110" s="503">
        <f t="shared" si="3"/>
        <v>7.3</v>
      </c>
    </row>
    <row r="111" spans="1:17" ht="63">
      <c r="A111" s="496">
        <v>7</v>
      </c>
      <c r="B111" s="497">
        <v>4792</v>
      </c>
      <c r="C111" s="497">
        <v>3113</v>
      </c>
      <c r="D111" s="497">
        <v>6121</v>
      </c>
      <c r="E111" s="567" t="s">
        <v>148</v>
      </c>
      <c r="F111" s="514">
        <v>27.8</v>
      </c>
      <c r="G111" s="514">
        <v>0.1</v>
      </c>
      <c r="H111" s="514">
        <v>0.1</v>
      </c>
      <c r="I111" s="514">
        <v>0</v>
      </c>
      <c r="J111" s="514">
        <v>27.7</v>
      </c>
      <c r="K111" s="629" t="s">
        <v>715</v>
      </c>
      <c r="L111" s="502" t="s">
        <v>422</v>
      </c>
      <c r="M111" s="503">
        <f t="shared" si="3"/>
        <v>27.8</v>
      </c>
      <c r="N111" s="503">
        <f t="shared" si="3"/>
        <v>0.1</v>
      </c>
      <c r="O111" s="503">
        <f t="shared" si="3"/>
        <v>0.1</v>
      </c>
      <c r="P111" s="503">
        <f t="shared" si="3"/>
        <v>0</v>
      </c>
      <c r="Q111" s="503">
        <f t="shared" si="3"/>
        <v>27.7</v>
      </c>
    </row>
    <row r="112" spans="1:17" ht="63">
      <c r="A112" s="496">
        <v>8</v>
      </c>
      <c r="B112" s="497">
        <v>4994</v>
      </c>
      <c r="C112" s="497">
        <v>3113</v>
      </c>
      <c r="D112" s="497">
        <v>6121</v>
      </c>
      <c r="E112" s="567" t="s">
        <v>423</v>
      </c>
      <c r="F112" s="514">
        <v>10.5</v>
      </c>
      <c r="G112" s="514">
        <v>0.1</v>
      </c>
      <c r="H112" s="514">
        <v>0.1</v>
      </c>
      <c r="I112" s="514">
        <v>0</v>
      </c>
      <c r="J112" s="514">
        <v>10.4</v>
      </c>
      <c r="K112" s="629" t="s">
        <v>715</v>
      </c>
      <c r="L112" s="502" t="s">
        <v>494</v>
      </c>
      <c r="M112" s="503">
        <f t="shared" si="3"/>
        <v>10.5</v>
      </c>
      <c r="N112" s="503">
        <f t="shared" si="3"/>
        <v>0.1</v>
      </c>
      <c r="O112" s="503">
        <f t="shared" si="3"/>
        <v>0.1</v>
      </c>
      <c r="P112" s="503">
        <f t="shared" si="3"/>
        <v>0</v>
      </c>
      <c r="Q112" s="503">
        <f t="shared" si="3"/>
        <v>10.4</v>
      </c>
    </row>
    <row r="113" spans="1:17" ht="94.5">
      <c r="A113" s="496">
        <v>9</v>
      </c>
      <c r="B113" s="497">
        <v>5152</v>
      </c>
      <c r="C113" s="497">
        <v>6409</v>
      </c>
      <c r="D113" s="497">
        <v>6121</v>
      </c>
      <c r="E113" s="593" t="s">
        <v>747</v>
      </c>
      <c r="F113" s="514">
        <v>97.3</v>
      </c>
      <c r="G113" s="500">
        <v>5</v>
      </c>
      <c r="H113" s="500">
        <v>5</v>
      </c>
      <c r="I113" s="500">
        <v>0</v>
      </c>
      <c r="J113" s="499">
        <v>87.3</v>
      </c>
      <c r="K113" s="527" t="s">
        <v>715</v>
      </c>
      <c r="L113" s="522" t="s">
        <v>495</v>
      </c>
      <c r="M113" s="369"/>
      <c r="N113" s="369"/>
      <c r="O113" s="369"/>
      <c r="P113" s="369"/>
      <c r="Q113" s="369"/>
    </row>
    <row r="114" spans="1:17" ht="110.25">
      <c r="A114" s="496">
        <v>10</v>
      </c>
      <c r="B114" s="497">
        <v>4933</v>
      </c>
      <c r="C114" s="497">
        <v>2219</v>
      </c>
      <c r="D114" s="497">
        <v>6121</v>
      </c>
      <c r="E114" s="498" t="s">
        <v>496</v>
      </c>
      <c r="F114" s="514">
        <v>5.6</v>
      </c>
      <c r="G114" s="514">
        <v>2</v>
      </c>
      <c r="H114" s="514">
        <v>2</v>
      </c>
      <c r="I114" s="500">
        <v>0</v>
      </c>
      <c r="J114" s="499">
        <v>3.6</v>
      </c>
      <c r="K114" s="527" t="s">
        <v>576</v>
      </c>
      <c r="L114" s="502" t="s">
        <v>640</v>
      </c>
      <c r="M114" s="503">
        <f>F114</f>
        <v>5.6</v>
      </c>
      <c r="N114" s="503">
        <f>G114</f>
        <v>2</v>
      </c>
      <c r="O114" s="503">
        <f>H114</f>
        <v>2</v>
      </c>
      <c r="P114" s="503">
        <f>I114</f>
        <v>0</v>
      </c>
      <c r="Q114" s="503">
        <f>J114</f>
        <v>3.6</v>
      </c>
    </row>
    <row r="115" spans="1:17" ht="115.5" customHeight="1">
      <c r="A115" s="496">
        <v>11</v>
      </c>
      <c r="B115" s="479">
        <v>4245</v>
      </c>
      <c r="C115" s="497">
        <v>2212</v>
      </c>
      <c r="D115" s="497">
        <v>6121</v>
      </c>
      <c r="E115" s="528" t="s">
        <v>497</v>
      </c>
      <c r="F115" s="514">
        <v>65.2</v>
      </c>
      <c r="G115" s="514">
        <v>30</v>
      </c>
      <c r="H115" s="514">
        <v>30</v>
      </c>
      <c r="I115" s="514">
        <v>16</v>
      </c>
      <c r="J115" s="514">
        <v>35.2</v>
      </c>
      <c r="K115" s="527" t="s">
        <v>715</v>
      </c>
      <c r="L115" s="537" t="s">
        <v>736</v>
      </c>
      <c r="M115" s="631"/>
      <c r="N115" s="631"/>
      <c r="O115" s="631"/>
      <c r="P115" s="631"/>
      <c r="Q115" s="631"/>
    </row>
    <row r="116" spans="1:17" ht="94.5">
      <c r="A116" s="496">
        <v>12</v>
      </c>
      <c r="B116" s="592">
        <v>4910</v>
      </c>
      <c r="C116" s="497">
        <v>2219</v>
      </c>
      <c r="D116" s="497">
        <v>6121</v>
      </c>
      <c r="E116" s="498" t="s">
        <v>498</v>
      </c>
      <c r="F116" s="514">
        <v>21.7</v>
      </c>
      <c r="G116" s="514">
        <v>21.7</v>
      </c>
      <c r="H116" s="514">
        <v>21.7</v>
      </c>
      <c r="I116" s="514">
        <v>18.2</v>
      </c>
      <c r="J116" s="499">
        <v>0</v>
      </c>
      <c r="K116" s="527" t="s">
        <v>715</v>
      </c>
      <c r="L116" s="537" t="s">
        <v>499</v>
      </c>
      <c r="M116" s="503">
        <f>F116</f>
        <v>21.7</v>
      </c>
      <c r="N116" s="503">
        <f>G116</f>
        <v>21.7</v>
      </c>
      <c r="O116" s="503">
        <f>H116</f>
        <v>21.7</v>
      </c>
      <c r="P116" s="503">
        <f>I116</f>
        <v>18.2</v>
      </c>
      <c r="Q116" s="503">
        <f>J116</f>
        <v>0</v>
      </c>
    </row>
    <row r="117" spans="1:12" ht="78.75">
      <c r="A117" s="496">
        <v>13</v>
      </c>
      <c r="B117" s="592">
        <v>5176</v>
      </c>
      <c r="C117" s="497">
        <v>3636</v>
      </c>
      <c r="D117" s="497">
        <v>6119</v>
      </c>
      <c r="E117" s="528" t="s">
        <v>500</v>
      </c>
      <c r="F117" s="514">
        <v>1.1</v>
      </c>
      <c r="G117" s="514">
        <v>0.5</v>
      </c>
      <c r="H117" s="514">
        <v>0.5</v>
      </c>
      <c r="I117" s="514">
        <v>0.2</v>
      </c>
      <c r="J117" s="499">
        <v>0.6</v>
      </c>
      <c r="K117" s="632" t="s">
        <v>501</v>
      </c>
      <c r="L117" s="537" t="s">
        <v>80</v>
      </c>
    </row>
    <row r="118" spans="1:17" ht="95.25" customHeight="1">
      <c r="A118" s="496">
        <v>14</v>
      </c>
      <c r="B118" s="497">
        <v>4519</v>
      </c>
      <c r="C118" s="497">
        <v>2141</v>
      </c>
      <c r="D118" s="497">
        <v>6121</v>
      </c>
      <c r="E118" s="498" t="s">
        <v>502</v>
      </c>
      <c r="F118" s="514">
        <v>180.4</v>
      </c>
      <c r="G118" s="514">
        <v>30</v>
      </c>
      <c r="H118" s="514">
        <v>30</v>
      </c>
      <c r="I118" s="514">
        <v>0</v>
      </c>
      <c r="J118" s="499">
        <v>150.4</v>
      </c>
      <c r="K118" s="527" t="s">
        <v>576</v>
      </c>
      <c r="L118" s="633" t="s">
        <v>0</v>
      </c>
      <c r="M118" s="503">
        <f aca="true" t="shared" si="4" ref="M118:Q119">F118</f>
        <v>180.4</v>
      </c>
      <c r="N118" s="503">
        <f t="shared" si="4"/>
        <v>30</v>
      </c>
      <c r="O118" s="503">
        <f t="shared" si="4"/>
        <v>30</v>
      </c>
      <c r="P118" s="503">
        <f t="shared" si="4"/>
        <v>0</v>
      </c>
      <c r="Q118" s="503">
        <f t="shared" si="4"/>
        <v>150.4</v>
      </c>
    </row>
    <row r="119" spans="1:17" ht="47.25">
      <c r="A119" s="496">
        <v>15</v>
      </c>
      <c r="B119" s="497">
        <v>5121</v>
      </c>
      <c r="C119" s="497">
        <v>2141</v>
      </c>
      <c r="D119" s="497">
        <v>6121</v>
      </c>
      <c r="E119" s="498" t="s">
        <v>634</v>
      </c>
      <c r="F119" s="514">
        <v>30</v>
      </c>
      <c r="G119" s="514">
        <v>5</v>
      </c>
      <c r="H119" s="514">
        <v>5</v>
      </c>
      <c r="I119" s="514">
        <v>0</v>
      </c>
      <c r="J119" s="499">
        <v>25</v>
      </c>
      <c r="K119" s="527" t="s">
        <v>576</v>
      </c>
      <c r="L119" s="502" t="s">
        <v>1</v>
      </c>
      <c r="M119" s="503">
        <f t="shared" si="4"/>
        <v>30</v>
      </c>
      <c r="N119" s="503">
        <f t="shared" si="4"/>
        <v>5</v>
      </c>
      <c r="O119" s="503">
        <f t="shared" si="4"/>
        <v>5</v>
      </c>
      <c r="P119" s="503">
        <f t="shared" si="4"/>
        <v>0</v>
      </c>
      <c r="Q119" s="503">
        <f t="shared" si="4"/>
        <v>25</v>
      </c>
    </row>
    <row r="120" spans="1:12" ht="47.25">
      <c r="A120" s="496">
        <v>16</v>
      </c>
      <c r="B120" s="497">
        <v>5122</v>
      </c>
      <c r="C120" s="497">
        <v>2141</v>
      </c>
      <c r="D120" s="497">
        <v>6121</v>
      </c>
      <c r="E120" s="528" t="s">
        <v>2</v>
      </c>
      <c r="F120" s="514">
        <v>25</v>
      </c>
      <c r="G120" s="514">
        <v>3</v>
      </c>
      <c r="H120" s="514">
        <v>3</v>
      </c>
      <c r="I120" s="514">
        <v>0</v>
      </c>
      <c r="J120" s="499">
        <v>22</v>
      </c>
      <c r="K120" s="527" t="s">
        <v>576</v>
      </c>
      <c r="L120" s="502" t="s">
        <v>3</v>
      </c>
    </row>
    <row r="121" spans="1:17" ht="81" customHeight="1">
      <c r="A121" s="496">
        <v>17</v>
      </c>
      <c r="B121" s="497">
        <v>5045</v>
      </c>
      <c r="C121" s="497">
        <v>2141</v>
      </c>
      <c r="D121" s="497">
        <v>6121</v>
      </c>
      <c r="E121" s="498" t="s">
        <v>392</v>
      </c>
      <c r="F121" s="514">
        <v>74</v>
      </c>
      <c r="G121" s="514">
        <v>5</v>
      </c>
      <c r="H121" s="514">
        <v>5</v>
      </c>
      <c r="I121" s="514">
        <v>0</v>
      </c>
      <c r="J121" s="499">
        <v>69</v>
      </c>
      <c r="K121" s="527" t="s">
        <v>576</v>
      </c>
      <c r="L121" s="517" t="s">
        <v>4</v>
      </c>
      <c r="M121" s="503">
        <f>F121</f>
        <v>74</v>
      </c>
      <c r="N121" s="503">
        <f>G121</f>
        <v>5</v>
      </c>
      <c r="O121" s="503">
        <f>H121</f>
        <v>5</v>
      </c>
      <c r="P121" s="503">
        <f>I121</f>
        <v>0</v>
      </c>
      <c r="Q121" s="503">
        <f>J121</f>
        <v>69</v>
      </c>
    </row>
    <row r="122" spans="1:12" ht="47.25">
      <c r="A122" s="496">
        <v>18</v>
      </c>
      <c r="B122" s="497">
        <v>5103</v>
      </c>
      <c r="C122" s="497">
        <v>3111</v>
      </c>
      <c r="D122" s="497">
        <v>6121</v>
      </c>
      <c r="E122" s="528" t="s">
        <v>406</v>
      </c>
      <c r="F122" s="514">
        <v>14.8</v>
      </c>
      <c r="G122" s="514">
        <v>10</v>
      </c>
      <c r="H122" s="514">
        <v>10</v>
      </c>
      <c r="I122" s="514">
        <v>0</v>
      </c>
      <c r="J122" s="499">
        <v>4.8</v>
      </c>
      <c r="K122" s="527" t="s">
        <v>567</v>
      </c>
      <c r="L122" s="502" t="s">
        <v>504</v>
      </c>
    </row>
    <row r="123" spans="1:12" ht="78.75">
      <c r="A123" s="496">
        <v>19</v>
      </c>
      <c r="B123" s="479">
        <v>5162</v>
      </c>
      <c r="C123" s="634">
        <v>3113</v>
      </c>
      <c r="D123" s="635">
        <v>6121</v>
      </c>
      <c r="E123" s="595" t="s">
        <v>5</v>
      </c>
      <c r="F123" s="500">
        <v>1.45</v>
      </c>
      <c r="G123" s="500">
        <v>1.45</v>
      </c>
      <c r="H123" s="500">
        <v>1.45</v>
      </c>
      <c r="I123" s="514">
        <v>0</v>
      </c>
      <c r="J123" s="636">
        <v>0</v>
      </c>
      <c r="K123" s="527" t="s">
        <v>567</v>
      </c>
      <c r="L123" s="502" t="s">
        <v>6</v>
      </c>
    </row>
    <row r="124" spans="1:12" ht="116.25" customHeight="1">
      <c r="A124" s="496">
        <v>20</v>
      </c>
      <c r="B124" s="607">
        <v>4966</v>
      </c>
      <c r="C124" s="608">
        <v>2219</v>
      </c>
      <c r="D124" s="608">
        <v>6121</v>
      </c>
      <c r="E124" s="637" t="s">
        <v>7</v>
      </c>
      <c r="F124" s="514">
        <v>19.35</v>
      </c>
      <c r="G124" s="514">
        <v>10</v>
      </c>
      <c r="H124" s="514">
        <v>10</v>
      </c>
      <c r="I124" s="605">
        <v>3.5</v>
      </c>
      <c r="J124" s="636">
        <v>9.35</v>
      </c>
      <c r="K124" s="527"/>
      <c r="L124" s="638" t="s">
        <v>737</v>
      </c>
    </row>
    <row r="125" spans="1:12" ht="94.5">
      <c r="A125" s="496">
        <v>21</v>
      </c>
      <c r="B125" s="497">
        <v>4517</v>
      </c>
      <c r="C125" s="497">
        <v>3635</v>
      </c>
      <c r="D125" s="497">
        <v>6121</v>
      </c>
      <c r="E125" s="528" t="s">
        <v>8</v>
      </c>
      <c r="F125" s="514">
        <v>162</v>
      </c>
      <c r="G125" s="514">
        <v>5</v>
      </c>
      <c r="H125" s="514">
        <v>5</v>
      </c>
      <c r="I125" s="514">
        <v>0</v>
      </c>
      <c r="J125" s="499">
        <v>157</v>
      </c>
      <c r="K125" s="594"/>
      <c r="L125" s="639" t="s">
        <v>9</v>
      </c>
    </row>
    <row r="126" spans="1:12" ht="47.25">
      <c r="A126" s="496">
        <v>22</v>
      </c>
      <c r="B126" s="497">
        <v>5123</v>
      </c>
      <c r="C126" s="561">
        <v>3113</v>
      </c>
      <c r="D126" s="562">
        <v>6121</v>
      </c>
      <c r="E126" s="563" t="s">
        <v>375</v>
      </c>
      <c r="F126" s="640">
        <v>3</v>
      </c>
      <c r="G126" s="640">
        <v>3</v>
      </c>
      <c r="H126" s="640">
        <v>3</v>
      </c>
      <c r="I126" s="514">
        <v>0</v>
      </c>
      <c r="J126" s="514">
        <v>0</v>
      </c>
      <c r="K126" s="501" t="s">
        <v>567</v>
      </c>
      <c r="L126" s="641" t="s">
        <v>10</v>
      </c>
    </row>
    <row r="127" spans="1:12" ht="31.5">
      <c r="A127" s="496">
        <v>23</v>
      </c>
      <c r="B127" s="642">
        <v>865</v>
      </c>
      <c r="C127" s="643">
        <v>3631</v>
      </c>
      <c r="D127" s="643">
        <v>6121</v>
      </c>
      <c r="E127" s="637" t="s">
        <v>11</v>
      </c>
      <c r="F127" s="636">
        <v>5</v>
      </c>
      <c r="G127" s="636">
        <v>5</v>
      </c>
      <c r="H127" s="636">
        <v>5</v>
      </c>
      <c r="I127" s="514">
        <v>0</v>
      </c>
      <c r="J127" s="514">
        <v>0</v>
      </c>
      <c r="K127" s="501" t="s">
        <v>576</v>
      </c>
      <c r="L127" s="644" t="s">
        <v>12</v>
      </c>
    </row>
    <row r="128" spans="1:12" ht="31.5">
      <c r="A128" s="496">
        <v>24</v>
      </c>
      <c r="B128" s="497">
        <v>5079</v>
      </c>
      <c r="C128" s="497">
        <v>3632</v>
      </c>
      <c r="D128" s="497">
        <v>6121</v>
      </c>
      <c r="E128" s="528" t="s">
        <v>367</v>
      </c>
      <c r="F128" s="514">
        <v>1</v>
      </c>
      <c r="G128" s="514">
        <v>1</v>
      </c>
      <c r="H128" s="514">
        <v>1</v>
      </c>
      <c r="I128" s="514">
        <v>0</v>
      </c>
      <c r="J128" s="499">
        <v>0</v>
      </c>
      <c r="K128" s="501" t="s">
        <v>576</v>
      </c>
      <c r="L128" s="502" t="s">
        <v>13</v>
      </c>
    </row>
    <row r="129" spans="1:12" ht="31.5">
      <c r="A129" s="496">
        <v>25</v>
      </c>
      <c r="B129" s="497">
        <v>4983</v>
      </c>
      <c r="C129" s="497">
        <v>2212</v>
      </c>
      <c r="D129" s="497">
        <v>6121</v>
      </c>
      <c r="E129" s="528" t="s">
        <v>410</v>
      </c>
      <c r="F129" s="514">
        <v>4.7</v>
      </c>
      <c r="G129" s="514">
        <v>4.7</v>
      </c>
      <c r="H129" s="514">
        <v>4.7</v>
      </c>
      <c r="I129" s="514">
        <v>0</v>
      </c>
      <c r="J129" s="499">
        <v>0</v>
      </c>
      <c r="K129" s="501" t="s">
        <v>576</v>
      </c>
      <c r="L129" s="502" t="s">
        <v>14</v>
      </c>
    </row>
    <row r="130" spans="1:12" ht="47.25">
      <c r="A130" s="496">
        <v>26</v>
      </c>
      <c r="B130" s="497">
        <v>4776</v>
      </c>
      <c r="C130" s="497">
        <v>2321</v>
      </c>
      <c r="D130" s="497">
        <v>6121</v>
      </c>
      <c r="E130" s="528" t="s">
        <v>15</v>
      </c>
      <c r="F130" s="514">
        <v>4</v>
      </c>
      <c r="G130" s="514">
        <v>0.5</v>
      </c>
      <c r="H130" s="514">
        <v>0.5</v>
      </c>
      <c r="I130" s="514">
        <v>0</v>
      </c>
      <c r="J130" s="499">
        <v>3.5</v>
      </c>
      <c r="K130" s="501" t="s">
        <v>576</v>
      </c>
      <c r="L130" s="502" t="s">
        <v>16</v>
      </c>
    </row>
    <row r="131" spans="1:12" ht="78.75">
      <c r="A131" s="496">
        <v>27</v>
      </c>
      <c r="B131" s="608">
        <v>4947</v>
      </c>
      <c r="C131" s="608">
        <v>2219</v>
      </c>
      <c r="D131" s="608">
        <v>6121</v>
      </c>
      <c r="E131" s="637" t="s">
        <v>17</v>
      </c>
      <c r="F131" s="636">
        <v>0.6</v>
      </c>
      <c r="G131" s="636">
        <v>0.6</v>
      </c>
      <c r="H131" s="636">
        <v>0.6</v>
      </c>
      <c r="I131" s="499">
        <v>0</v>
      </c>
      <c r="J131" s="499">
        <v>0</v>
      </c>
      <c r="K131" s="501" t="s">
        <v>576</v>
      </c>
      <c r="L131" s="645" t="s">
        <v>18</v>
      </c>
    </row>
    <row r="132" spans="1:17" s="649" customFormat="1" ht="63">
      <c r="A132" s="496">
        <v>28</v>
      </c>
      <c r="B132" s="564">
        <v>5163</v>
      </c>
      <c r="C132" s="635">
        <v>2219</v>
      </c>
      <c r="D132" s="646">
        <v>6121</v>
      </c>
      <c r="E132" s="517" t="s">
        <v>19</v>
      </c>
      <c r="F132" s="500">
        <v>0.6</v>
      </c>
      <c r="G132" s="500">
        <v>0.6</v>
      </c>
      <c r="H132" s="500">
        <v>0.6</v>
      </c>
      <c r="I132" s="499">
        <v>0</v>
      </c>
      <c r="J132" s="499">
        <v>0</v>
      </c>
      <c r="K132" s="647" t="s">
        <v>20</v>
      </c>
      <c r="L132" s="648" t="s">
        <v>21</v>
      </c>
      <c r="M132" s="476"/>
      <c r="N132" s="476"/>
      <c r="O132" s="476"/>
      <c r="P132" s="476"/>
      <c r="Q132" s="476"/>
    </row>
    <row r="133" spans="1:253" s="649" customFormat="1" ht="47.25">
      <c r="A133" s="496">
        <v>29</v>
      </c>
      <c r="B133" s="635">
        <v>5159</v>
      </c>
      <c r="C133" s="635">
        <v>2321</v>
      </c>
      <c r="D133" s="635">
        <v>6121</v>
      </c>
      <c r="E133" s="517" t="s">
        <v>116</v>
      </c>
      <c r="F133" s="500">
        <v>0.5</v>
      </c>
      <c r="G133" s="500">
        <v>0.5</v>
      </c>
      <c r="H133" s="500">
        <v>0.5</v>
      </c>
      <c r="I133" s="499">
        <v>0</v>
      </c>
      <c r="J133" s="499">
        <v>0</v>
      </c>
      <c r="K133" s="650" t="s">
        <v>22</v>
      </c>
      <c r="L133" s="517" t="s">
        <v>23</v>
      </c>
      <c r="M133" s="651"/>
      <c r="N133" s="651"/>
      <c r="O133" s="651"/>
      <c r="P133" s="651"/>
      <c r="Q133" s="651"/>
      <c r="R133" s="652"/>
      <c r="S133" s="652"/>
      <c r="T133" s="578"/>
      <c r="U133" s="651"/>
      <c r="V133" s="651"/>
      <c r="W133" s="653"/>
      <c r="X133" s="653"/>
      <c r="Y133" s="653"/>
      <c r="Z133" s="652"/>
      <c r="AA133" s="652"/>
      <c r="AB133" s="578"/>
      <c r="AC133" s="651"/>
      <c r="AD133" s="651"/>
      <c r="AE133" s="653"/>
      <c r="AF133" s="653"/>
      <c r="AG133" s="653"/>
      <c r="AH133" s="652"/>
      <c r="AI133" s="652"/>
      <c r="AJ133" s="578"/>
      <c r="AK133" s="651"/>
      <c r="AL133" s="651"/>
      <c r="AM133" s="653"/>
      <c r="AN133" s="653"/>
      <c r="AO133" s="653"/>
      <c r="AP133" s="652"/>
      <c r="AQ133" s="652"/>
      <c r="AR133" s="578"/>
      <c r="AS133" s="651"/>
      <c r="AT133" s="651"/>
      <c r="AU133" s="653"/>
      <c r="AV133" s="653"/>
      <c r="AW133" s="653"/>
      <c r="AX133" s="652"/>
      <c r="AY133" s="652"/>
      <c r="AZ133" s="578"/>
      <c r="BA133" s="651"/>
      <c r="BB133" s="651"/>
      <c r="BC133" s="653"/>
      <c r="BD133" s="653"/>
      <c r="BE133" s="653"/>
      <c r="BF133" s="652"/>
      <c r="BG133" s="652"/>
      <c r="BH133" s="578"/>
      <c r="BI133" s="651"/>
      <c r="BJ133" s="651"/>
      <c r="BK133" s="653"/>
      <c r="BL133" s="653"/>
      <c r="BM133" s="653"/>
      <c r="BN133" s="652"/>
      <c r="BO133" s="652"/>
      <c r="BP133" s="578"/>
      <c r="BQ133" s="651"/>
      <c r="BR133" s="651"/>
      <c r="BS133" s="653"/>
      <c r="BT133" s="653"/>
      <c r="BU133" s="653"/>
      <c r="BV133" s="652"/>
      <c r="BW133" s="652"/>
      <c r="BX133" s="578"/>
      <c r="BY133" s="651"/>
      <c r="BZ133" s="651"/>
      <c r="CA133" s="653"/>
      <c r="CB133" s="653"/>
      <c r="CC133" s="653"/>
      <c r="CD133" s="652"/>
      <c r="CE133" s="652"/>
      <c r="CF133" s="578"/>
      <c r="CG133" s="651"/>
      <c r="CH133" s="651"/>
      <c r="CI133" s="653"/>
      <c r="CJ133" s="653"/>
      <c r="CK133" s="653"/>
      <c r="CL133" s="652"/>
      <c r="CM133" s="652"/>
      <c r="CN133" s="578"/>
      <c r="CO133" s="651"/>
      <c r="CP133" s="651"/>
      <c r="CQ133" s="653"/>
      <c r="CR133" s="653"/>
      <c r="CS133" s="653"/>
      <c r="CT133" s="652"/>
      <c r="CU133" s="652"/>
      <c r="CV133" s="578"/>
      <c r="CW133" s="651"/>
      <c r="CX133" s="651"/>
      <c r="CY133" s="653"/>
      <c r="CZ133" s="653"/>
      <c r="DA133" s="653"/>
      <c r="DB133" s="652"/>
      <c r="DC133" s="652"/>
      <c r="DD133" s="578"/>
      <c r="DE133" s="651"/>
      <c r="DF133" s="651"/>
      <c r="DG133" s="653"/>
      <c r="DH133" s="653"/>
      <c r="DI133" s="653"/>
      <c r="DJ133" s="652"/>
      <c r="DK133" s="652"/>
      <c r="DL133" s="578"/>
      <c r="DM133" s="651"/>
      <c r="DN133" s="651"/>
      <c r="DO133" s="653"/>
      <c r="DP133" s="653"/>
      <c r="DQ133" s="653"/>
      <c r="DR133" s="652"/>
      <c r="DS133" s="652"/>
      <c r="DT133" s="578"/>
      <c r="DU133" s="651"/>
      <c r="DV133" s="651"/>
      <c r="DW133" s="653"/>
      <c r="DX133" s="653"/>
      <c r="DY133" s="653"/>
      <c r="DZ133" s="652"/>
      <c r="EA133" s="652"/>
      <c r="EB133" s="578"/>
      <c r="EC133" s="651"/>
      <c r="ED133" s="651"/>
      <c r="EE133" s="653"/>
      <c r="EF133" s="653"/>
      <c r="EG133" s="653"/>
      <c r="EH133" s="652"/>
      <c r="EI133" s="652"/>
      <c r="EJ133" s="578"/>
      <c r="EK133" s="651"/>
      <c r="EL133" s="651"/>
      <c r="EM133" s="653"/>
      <c r="EN133" s="653"/>
      <c r="EO133" s="653"/>
      <c r="EP133" s="652"/>
      <c r="EQ133" s="652"/>
      <c r="ER133" s="578"/>
      <c r="ES133" s="651"/>
      <c r="ET133" s="651"/>
      <c r="EU133" s="653"/>
      <c r="EV133" s="653"/>
      <c r="EW133" s="653"/>
      <c r="EX133" s="652"/>
      <c r="EY133" s="652"/>
      <c r="EZ133" s="578"/>
      <c r="FA133" s="651"/>
      <c r="FB133" s="651"/>
      <c r="FC133" s="653"/>
      <c r="FD133" s="653"/>
      <c r="FE133" s="653"/>
      <c r="FF133" s="652"/>
      <c r="FG133" s="652"/>
      <c r="FH133" s="578"/>
      <c r="FI133" s="651"/>
      <c r="FJ133" s="651"/>
      <c r="FK133" s="653"/>
      <c r="FL133" s="653"/>
      <c r="FM133" s="653"/>
      <c r="FN133" s="652"/>
      <c r="FO133" s="652"/>
      <c r="FP133" s="578"/>
      <c r="FQ133" s="651"/>
      <c r="FR133" s="651"/>
      <c r="FS133" s="653"/>
      <c r="FT133" s="653"/>
      <c r="FU133" s="653"/>
      <c r="FV133" s="652"/>
      <c r="FW133" s="652"/>
      <c r="FX133" s="578"/>
      <c r="FY133" s="651"/>
      <c r="FZ133" s="651"/>
      <c r="GA133" s="653"/>
      <c r="GB133" s="653"/>
      <c r="GC133" s="653"/>
      <c r="GD133" s="652"/>
      <c r="GE133" s="652"/>
      <c r="GF133" s="578"/>
      <c r="GG133" s="651"/>
      <c r="GH133" s="651"/>
      <c r="GI133" s="653"/>
      <c r="GJ133" s="653"/>
      <c r="GK133" s="653"/>
      <c r="GL133" s="652"/>
      <c r="GM133" s="652"/>
      <c r="GN133" s="578"/>
      <c r="GO133" s="651"/>
      <c r="GP133" s="651"/>
      <c r="GQ133" s="653"/>
      <c r="GR133" s="653"/>
      <c r="GS133" s="653"/>
      <c r="GT133" s="652"/>
      <c r="GU133" s="652"/>
      <c r="GV133" s="578"/>
      <c r="GW133" s="651"/>
      <c r="GX133" s="651"/>
      <c r="GY133" s="653"/>
      <c r="GZ133" s="653"/>
      <c r="HA133" s="653"/>
      <c r="HB133" s="652"/>
      <c r="HC133" s="652"/>
      <c r="HD133" s="578"/>
      <c r="HE133" s="651"/>
      <c r="HF133" s="651"/>
      <c r="HG133" s="653"/>
      <c r="HH133" s="653"/>
      <c r="HI133" s="653"/>
      <c r="HJ133" s="652"/>
      <c r="HK133" s="652"/>
      <c r="HL133" s="578"/>
      <c r="HM133" s="651"/>
      <c r="HN133" s="651"/>
      <c r="HO133" s="653"/>
      <c r="HP133" s="653"/>
      <c r="HQ133" s="653"/>
      <c r="HR133" s="652"/>
      <c r="HS133" s="652"/>
      <c r="HT133" s="578"/>
      <c r="HU133" s="651"/>
      <c r="HV133" s="651"/>
      <c r="HW133" s="653"/>
      <c r="HX133" s="653"/>
      <c r="HY133" s="653"/>
      <c r="HZ133" s="652"/>
      <c r="IA133" s="652"/>
      <c r="IB133" s="578"/>
      <c r="IC133" s="651"/>
      <c r="ID133" s="651"/>
      <c r="IE133" s="653"/>
      <c r="IF133" s="653"/>
      <c r="IG133" s="653"/>
      <c r="IH133" s="652"/>
      <c r="II133" s="652"/>
      <c r="IJ133" s="578"/>
      <c r="IK133" s="651"/>
      <c r="IL133" s="651"/>
      <c r="IM133" s="653"/>
      <c r="IN133" s="653"/>
      <c r="IO133" s="653"/>
      <c r="IP133" s="652"/>
      <c r="IQ133" s="652"/>
      <c r="IR133" s="578"/>
      <c r="IS133" s="651"/>
    </row>
    <row r="134" spans="1:253" s="649" customFormat="1" ht="31.5" customHeight="1">
      <c r="A134" s="496">
        <v>30</v>
      </c>
      <c r="B134" s="635">
        <v>4957</v>
      </c>
      <c r="C134" s="635">
        <v>3421</v>
      </c>
      <c r="D134" s="654">
        <v>6121</v>
      </c>
      <c r="E134" s="655" t="s">
        <v>24</v>
      </c>
      <c r="F134" s="656">
        <v>5</v>
      </c>
      <c r="G134" s="656">
        <v>5</v>
      </c>
      <c r="H134" s="656">
        <v>5</v>
      </c>
      <c r="I134" s="656">
        <v>0</v>
      </c>
      <c r="J134" s="656">
        <v>0</v>
      </c>
      <c r="K134" s="657" t="s">
        <v>420</v>
      </c>
      <c r="L134" s="658" t="s">
        <v>25</v>
      </c>
      <c r="M134" s="659"/>
      <c r="N134" s="659"/>
      <c r="O134" s="659"/>
      <c r="P134" s="659"/>
      <c r="Q134" s="659"/>
      <c r="R134" s="653"/>
      <c r="S134" s="653"/>
      <c r="T134" s="652"/>
      <c r="U134" s="659"/>
      <c r="V134" s="660"/>
      <c r="W134" s="653"/>
      <c r="X134" s="653"/>
      <c r="Y134" s="653"/>
      <c r="Z134" s="653"/>
      <c r="AA134" s="653"/>
      <c r="AB134" s="652"/>
      <c r="AC134" s="659"/>
      <c r="AD134" s="660"/>
      <c r="AE134" s="653"/>
      <c r="AF134" s="653"/>
      <c r="AG134" s="653"/>
      <c r="AH134" s="653"/>
      <c r="AI134" s="653"/>
      <c r="AJ134" s="652"/>
      <c r="AK134" s="659"/>
      <c r="AL134" s="660"/>
      <c r="AM134" s="653"/>
      <c r="AN134" s="653"/>
      <c r="AO134" s="653"/>
      <c r="AP134" s="653"/>
      <c r="AQ134" s="653"/>
      <c r="AR134" s="652"/>
      <c r="AS134" s="659"/>
      <c r="AT134" s="660"/>
      <c r="AU134" s="653"/>
      <c r="AV134" s="653"/>
      <c r="AW134" s="653"/>
      <c r="AX134" s="653"/>
      <c r="AY134" s="653"/>
      <c r="AZ134" s="652"/>
      <c r="BA134" s="659"/>
      <c r="BB134" s="660"/>
      <c r="BC134" s="653"/>
      <c r="BD134" s="653"/>
      <c r="BE134" s="653"/>
      <c r="BF134" s="653"/>
      <c r="BG134" s="653"/>
      <c r="BH134" s="652"/>
      <c r="BI134" s="659"/>
      <c r="BJ134" s="660"/>
      <c r="BK134" s="653"/>
      <c r="BL134" s="653"/>
      <c r="BM134" s="653"/>
      <c r="BN134" s="653"/>
      <c r="BO134" s="653"/>
      <c r="BP134" s="652"/>
      <c r="BQ134" s="659"/>
      <c r="BR134" s="660"/>
      <c r="BS134" s="653"/>
      <c r="BT134" s="653"/>
      <c r="BU134" s="653"/>
      <c r="BV134" s="653"/>
      <c r="BW134" s="653"/>
      <c r="BX134" s="652"/>
      <c r="BY134" s="659"/>
      <c r="BZ134" s="660"/>
      <c r="CA134" s="653"/>
      <c r="CB134" s="653"/>
      <c r="CC134" s="653"/>
      <c r="CD134" s="653"/>
      <c r="CE134" s="653"/>
      <c r="CF134" s="652"/>
      <c r="CG134" s="659"/>
      <c r="CH134" s="660"/>
      <c r="CI134" s="653"/>
      <c r="CJ134" s="653"/>
      <c r="CK134" s="653"/>
      <c r="CL134" s="653"/>
      <c r="CM134" s="653"/>
      <c r="CN134" s="652"/>
      <c r="CO134" s="659"/>
      <c r="CP134" s="660"/>
      <c r="CQ134" s="653"/>
      <c r="CR134" s="653"/>
      <c r="CS134" s="653"/>
      <c r="CT134" s="653"/>
      <c r="CU134" s="653"/>
      <c r="CV134" s="652"/>
      <c r="CW134" s="659"/>
      <c r="CX134" s="660"/>
      <c r="CY134" s="653"/>
      <c r="CZ134" s="653"/>
      <c r="DA134" s="653"/>
      <c r="DB134" s="653"/>
      <c r="DC134" s="653"/>
      <c r="DD134" s="652"/>
      <c r="DE134" s="659"/>
      <c r="DF134" s="660"/>
      <c r="DG134" s="653"/>
      <c r="DH134" s="653"/>
      <c r="DI134" s="653"/>
      <c r="DJ134" s="653"/>
      <c r="DK134" s="653"/>
      <c r="DL134" s="652"/>
      <c r="DM134" s="659"/>
      <c r="DN134" s="660"/>
      <c r="DO134" s="653"/>
      <c r="DP134" s="653"/>
      <c r="DQ134" s="653"/>
      <c r="DR134" s="653"/>
      <c r="DS134" s="653"/>
      <c r="DT134" s="652"/>
      <c r="DU134" s="659"/>
      <c r="DV134" s="660"/>
      <c r="DW134" s="653"/>
      <c r="DX134" s="653"/>
      <c r="DY134" s="653"/>
      <c r="DZ134" s="653"/>
      <c r="EA134" s="653"/>
      <c r="EB134" s="652"/>
      <c r="EC134" s="659"/>
      <c r="ED134" s="660"/>
      <c r="EE134" s="653"/>
      <c r="EF134" s="653"/>
      <c r="EG134" s="653"/>
      <c r="EH134" s="653"/>
      <c r="EI134" s="653"/>
      <c r="EJ134" s="652"/>
      <c r="EK134" s="659"/>
      <c r="EL134" s="660"/>
      <c r="EM134" s="653"/>
      <c r="EN134" s="653"/>
      <c r="EO134" s="653"/>
      <c r="EP134" s="653"/>
      <c r="EQ134" s="653"/>
      <c r="ER134" s="652"/>
      <c r="ES134" s="659"/>
      <c r="ET134" s="660"/>
      <c r="EU134" s="653"/>
      <c r="EV134" s="653"/>
      <c r="EW134" s="653"/>
      <c r="EX134" s="653"/>
      <c r="EY134" s="653"/>
      <c r="EZ134" s="652"/>
      <c r="FA134" s="659"/>
      <c r="FB134" s="660"/>
      <c r="FC134" s="653"/>
      <c r="FD134" s="653"/>
      <c r="FE134" s="653"/>
      <c r="FF134" s="653"/>
      <c r="FG134" s="653"/>
      <c r="FH134" s="652"/>
      <c r="FI134" s="659"/>
      <c r="FJ134" s="660"/>
      <c r="FK134" s="653"/>
      <c r="FL134" s="653"/>
      <c r="FM134" s="653"/>
      <c r="FN134" s="653"/>
      <c r="FO134" s="653"/>
      <c r="FP134" s="652"/>
      <c r="FQ134" s="659"/>
      <c r="FR134" s="660"/>
      <c r="FS134" s="653"/>
      <c r="FT134" s="653"/>
      <c r="FU134" s="653"/>
      <c r="FV134" s="653"/>
      <c r="FW134" s="653"/>
      <c r="FX134" s="652"/>
      <c r="FY134" s="659"/>
      <c r="FZ134" s="660"/>
      <c r="GA134" s="653"/>
      <c r="GB134" s="653"/>
      <c r="GC134" s="653"/>
      <c r="GD134" s="653"/>
      <c r="GE134" s="653"/>
      <c r="GF134" s="652"/>
      <c r="GG134" s="659"/>
      <c r="GH134" s="660"/>
      <c r="GI134" s="653"/>
      <c r="GJ134" s="653"/>
      <c r="GK134" s="653"/>
      <c r="GL134" s="653"/>
      <c r="GM134" s="653"/>
      <c r="GN134" s="652"/>
      <c r="GO134" s="659"/>
      <c r="GP134" s="660"/>
      <c r="GQ134" s="653"/>
      <c r="GR134" s="653"/>
      <c r="GS134" s="653"/>
      <c r="GT134" s="653"/>
      <c r="GU134" s="653"/>
      <c r="GV134" s="652"/>
      <c r="GW134" s="659"/>
      <c r="GX134" s="660"/>
      <c r="GY134" s="653"/>
      <c r="GZ134" s="653"/>
      <c r="HA134" s="653"/>
      <c r="HB134" s="653"/>
      <c r="HC134" s="653"/>
      <c r="HD134" s="652"/>
      <c r="HE134" s="659"/>
      <c r="HF134" s="660"/>
      <c r="HG134" s="653"/>
      <c r="HH134" s="653"/>
      <c r="HI134" s="653"/>
      <c r="HJ134" s="653"/>
      <c r="HK134" s="653"/>
      <c r="HL134" s="652"/>
      <c r="HM134" s="659"/>
      <c r="HN134" s="660"/>
      <c r="HO134" s="653"/>
      <c r="HP134" s="653"/>
      <c r="HQ134" s="653"/>
      <c r="HR134" s="653"/>
      <c r="HS134" s="653"/>
      <c r="HT134" s="652"/>
      <c r="HU134" s="659"/>
      <c r="HV134" s="660"/>
      <c r="HW134" s="653"/>
      <c r="HX134" s="653"/>
      <c r="HY134" s="653"/>
      <c r="HZ134" s="653"/>
      <c r="IA134" s="653"/>
      <c r="IB134" s="652"/>
      <c r="IC134" s="659"/>
      <c r="ID134" s="660"/>
      <c r="IE134" s="653"/>
      <c r="IF134" s="653"/>
      <c r="IG134" s="653"/>
      <c r="IH134" s="653"/>
      <c r="II134" s="653"/>
      <c r="IJ134" s="652"/>
      <c r="IK134" s="659"/>
      <c r="IL134" s="660"/>
      <c r="IM134" s="653"/>
      <c r="IN134" s="653"/>
      <c r="IO134" s="653"/>
      <c r="IP134" s="653"/>
      <c r="IQ134" s="653"/>
      <c r="IR134" s="652"/>
      <c r="IS134" s="659"/>
    </row>
    <row r="135" spans="1:253" s="649" customFormat="1" ht="81.75" customHeight="1">
      <c r="A135" s="496">
        <v>31</v>
      </c>
      <c r="B135" s="562">
        <v>5158</v>
      </c>
      <c r="C135" s="661">
        <v>3111</v>
      </c>
      <c r="D135" s="662">
        <v>6121</v>
      </c>
      <c r="E135" s="517" t="s">
        <v>114</v>
      </c>
      <c r="F135" s="509">
        <v>3.2</v>
      </c>
      <c r="G135" s="509">
        <v>3.2</v>
      </c>
      <c r="H135" s="509">
        <v>3.2</v>
      </c>
      <c r="I135" s="663">
        <v>0</v>
      </c>
      <c r="J135" s="656">
        <v>0</v>
      </c>
      <c r="K135" s="664" t="s">
        <v>567</v>
      </c>
      <c r="L135" s="537" t="s">
        <v>570</v>
      </c>
      <c r="M135" s="659"/>
      <c r="N135" s="659"/>
      <c r="O135" s="659"/>
      <c r="P135" s="659"/>
      <c r="Q135" s="659"/>
      <c r="R135" s="653"/>
      <c r="S135" s="653"/>
      <c r="T135" s="652"/>
      <c r="U135" s="659"/>
      <c r="V135" s="660"/>
      <c r="W135" s="653"/>
      <c r="X135" s="653"/>
      <c r="Y135" s="653"/>
      <c r="Z135" s="653"/>
      <c r="AA135" s="653"/>
      <c r="AB135" s="652"/>
      <c r="AC135" s="659"/>
      <c r="AD135" s="660"/>
      <c r="AE135" s="653"/>
      <c r="AF135" s="653"/>
      <c r="AG135" s="653"/>
      <c r="AH135" s="653"/>
      <c r="AI135" s="653"/>
      <c r="AJ135" s="652"/>
      <c r="AK135" s="659"/>
      <c r="AL135" s="660"/>
      <c r="AM135" s="653"/>
      <c r="AN135" s="653"/>
      <c r="AO135" s="653"/>
      <c r="AP135" s="653"/>
      <c r="AQ135" s="653"/>
      <c r="AR135" s="652"/>
      <c r="AS135" s="659"/>
      <c r="AT135" s="660"/>
      <c r="AU135" s="653"/>
      <c r="AV135" s="653"/>
      <c r="AW135" s="653"/>
      <c r="AX135" s="653"/>
      <c r="AY135" s="653"/>
      <c r="AZ135" s="652"/>
      <c r="BA135" s="659"/>
      <c r="BB135" s="660"/>
      <c r="BC135" s="653"/>
      <c r="BD135" s="653"/>
      <c r="BE135" s="653"/>
      <c r="BF135" s="653"/>
      <c r="BG135" s="653"/>
      <c r="BH135" s="652"/>
      <c r="BI135" s="659"/>
      <c r="BJ135" s="660"/>
      <c r="BK135" s="653"/>
      <c r="BL135" s="653"/>
      <c r="BM135" s="653"/>
      <c r="BN135" s="653"/>
      <c r="BO135" s="653"/>
      <c r="BP135" s="652"/>
      <c r="BQ135" s="659"/>
      <c r="BR135" s="660"/>
      <c r="BS135" s="653"/>
      <c r="BT135" s="653"/>
      <c r="BU135" s="653"/>
      <c r="BV135" s="653"/>
      <c r="BW135" s="653"/>
      <c r="BX135" s="652"/>
      <c r="BY135" s="659"/>
      <c r="BZ135" s="660"/>
      <c r="CA135" s="653"/>
      <c r="CB135" s="653"/>
      <c r="CC135" s="653"/>
      <c r="CD135" s="653"/>
      <c r="CE135" s="653"/>
      <c r="CF135" s="652"/>
      <c r="CG135" s="659"/>
      <c r="CH135" s="660"/>
      <c r="CI135" s="653"/>
      <c r="CJ135" s="653"/>
      <c r="CK135" s="653"/>
      <c r="CL135" s="653"/>
      <c r="CM135" s="653"/>
      <c r="CN135" s="652"/>
      <c r="CO135" s="659"/>
      <c r="CP135" s="660"/>
      <c r="CQ135" s="653"/>
      <c r="CR135" s="653"/>
      <c r="CS135" s="653"/>
      <c r="CT135" s="653"/>
      <c r="CU135" s="653"/>
      <c r="CV135" s="652"/>
      <c r="CW135" s="659"/>
      <c r="CX135" s="660"/>
      <c r="CY135" s="653"/>
      <c r="CZ135" s="653"/>
      <c r="DA135" s="653"/>
      <c r="DB135" s="653"/>
      <c r="DC135" s="653"/>
      <c r="DD135" s="652"/>
      <c r="DE135" s="659"/>
      <c r="DF135" s="660"/>
      <c r="DG135" s="653"/>
      <c r="DH135" s="653"/>
      <c r="DI135" s="653"/>
      <c r="DJ135" s="653"/>
      <c r="DK135" s="653"/>
      <c r="DL135" s="652"/>
      <c r="DM135" s="659"/>
      <c r="DN135" s="660"/>
      <c r="DO135" s="653"/>
      <c r="DP135" s="653"/>
      <c r="DQ135" s="653"/>
      <c r="DR135" s="653"/>
      <c r="DS135" s="653"/>
      <c r="DT135" s="652"/>
      <c r="DU135" s="659"/>
      <c r="DV135" s="660"/>
      <c r="DW135" s="653"/>
      <c r="DX135" s="653"/>
      <c r="DY135" s="653"/>
      <c r="DZ135" s="653"/>
      <c r="EA135" s="653"/>
      <c r="EB135" s="652"/>
      <c r="EC135" s="659"/>
      <c r="ED135" s="660"/>
      <c r="EE135" s="653"/>
      <c r="EF135" s="653"/>
      <c r="EG135" s="653"/>
      <c r="EH135" s="653"/>
      <c r="EI135" s="653"/>
      <c r="EJ135" s="652"/>
      <c r="EK135" s="659"/>
      <c r="EL135" s="660"/>
      <c r="EM135" s="653"/>
      <c r="EN135" s="653"/>
      <c r="EO135" s="653"/>
      <c r="EP135" s="653"/>
      <c r="EQ135" s="653"/>
      <c r="ER135" s="652"/>
      <c r="ES135" s="659"/>
      <c r="ET135" s="660"/>
      <c r="EU135" s="653"/>
      <c r="EV135" s="653"/>
      <c r="EW135" s="653"/>
      <c r="EX135" s="653"/>
      <c r="EY135" s="653"/>
      <c r="EZ135" s="652"/>
      <c r="FA135" s="659"/>
      <c r="FB135" s="660"/>
      <c r="FC135" s="653"/>
      <c r="FD135" s="653"/>
      <c r="FE135" s="653"/>
      <c r="FF135" s="653"/>
      <c r="FG135" s="653"/>
      <c r="FH135" s="652"/>
      <c r="FI135" s="659"/>
      <c r="FJ135" s="660"/>
      <c r="FK135" s="653"/>
      <c r="FL135" s="653"/>
      <c r="FM135" s="653"/>
      <c r="FN135" s="653"/>
      <c r="FO135" s="653"/>
      <c r="FP135" s="652"/>
      <c r="FQ135" s="659"/>
      <c r="FR135" s="660"/>
      <c r="FS135" s="653"/>
      <c r="FT135" s="653"/>
      <c r="FU135" s="653"/>
      <c r="FV135" s="653"/>
      <c r="FW135" s="653"/>
      <c r="FX135" s="652"/>
      <c r="FY135" s="659"/>
      <c r="FZ135" s="660"/>
      <c r="GA135" s="653"/>
      <c r="GB135" s="653"/>
      <c r="GC135" s="653"/>
      <c r="GD135" s="653"/>
      <c r="GE135" s="653"/>
      <c r="GF135" s="652"/>
      <c r="GG135" s="659"/>
      <c r="GH135" s="660"/>
      <c r="GI135" s="653"/>
      <c r="GJ135" s="653"/>
      <c r="GK135" s="653"/>
      <c r="GL135" s="653"/>
      <c r="GM135" s="653"/>
      <c r="GN135" s="652"/>
      <c r="GO135" s="659"/>
      <c r="GP135" s="660"/>
      <c r="GQ135" s="653"/>
      <c r="GR135" s="653"/>
      <c r="GS135" s="653"/>
      <c r="GT135" s="653"/>
      <c r="GU135" s="653"/>
      <c r="GV135" s="652"/>
      <c r="GW135" s="659"/>
      <c r="GX135" s="660"/>
      <c r="GY135" s="653"/>
      <c r="GZ135" s="653"/>
      <c r="HA135" s="653"/>
      <c r="HB135" s="653"/>
      <c r="HC135" s="653"/>
      <c r="HD135" s="652"/>
      <c r="HE135" s="659"/>
      <c r="HF135" s="660"/>
      <c r="HG135" s="653"/>
      <c r="HH135" s="653"/>
      <c r="HI135" s="653"/>
      <c r="HJ135" s="653"/>
      <c r="HK135" s="653"/>
      <c r="HL135" s="652"/>
      <c r="HM135" s="659"/>
      <c r="HN135" s="660"/>
      <c r="HO135" s="653"/>
      <c r="HP135" s="653"/>
      <c r="HQ135" s="653"/>
      <c r="HR135" s="653"/>
      <c r="HS135" s="653"/>
      <c r="HT135" s="652"/>
      <c r="HU135" s="659"/>
      <c r="HV135" s="660"/>
      <c r="HW135" s="653"/>
      <c r="HX135" s="653"/>
      <c r="HY135" s="653"/>
      <c r="HZ135" s="653"/>
      <c r="IA135" s="653"/>
      <c r="IB135" s="652"/>
      <c r="IC135" s="659"/>
      <c r="ID135" s="660"/>
      <c r="IE135" s="653"/>
      <c r="IF135" s="653"/>
      <c r="IG135" s="653"/>
      <c r="IH135" s="653"/>
      <c r="II135" s="653"/>
      <c r="IJ135" s="652"/>
      <c r="IK135" s="659"/>
      <c r="IL135" s="660"/>
      <c r="IM135" s="653"/>
      <c r="IN135" s="653"/>
      <c r="IO135" s="653"/>
      <c r="IP135" s="653"/>
      <c r="IQ135" s="653"/>
      <c r="IR135" s="652"/>
      <c r="IS135" s="659"/>
    </row>
    <row r="136" spans="1:253" s="649" customFormat="1" ht="64.5" customHeight="1">
      <c r="A136" s="496">
        <v>32</v>
      </c>
      <c r="B136" s="635">
        <v>4455</v>
      </c>
      <c r="C136" s="635">
        <v>2212</v>
      </c>
      <c r="D136" s="654">
        <v>6121</v>
      </c>
      <c r="E136" s="665" t="s">
        <v>121</v>
      </c>
      <c r="F136" s="666">
        <v>12.5</v>
      </c>
      <c r="G136" s="666">
        <v>0.05</v>
      </c>
      <c r="H136" s="666">
        <v>0.05</v>
      </c>
      <c r="I136" s="514">
        <v>0</v>
      </c>
      <c r="J136" s="500">
        <v>12.45</v>
      </c>
      <c r="K136" s="501" t="s">
        <v>576</v>
      </c>
      <c r="L136" s="667" t="s">
        <v>571</v>
      </c>
      <c r="M136" s="503">
        <f>F136</f>
        <v>12.5</v>
      </c>
      <c r="N136" s="503">
        <f>G136</f>
        <v>0.05</v>
      </c>
      <c r="O136" s="503">
        <f>H136</f>
        <v>0.05</v>
      </c>
      <c r="P136" s="503">
        <f>I136</f>
        <v>0</v>
      </c>
      <c r="Q136" s="503">
        <f>J136</f>
        <v>12.45</v>
      </c>
      <c r="R136" s="653"/>
      <c r="S136" s="653"/>
      <c r="T136" s="652"/>
      <c r="U136" s="659"/>
      <c r="V136" s="660"/>
      <c r="W136" s="653"/>
      <c r="X136" s="653"/>
      <c r="Y136" s="653"/>
      <c r="Z136" s="653"/>
      <c r="AA136" s="653"/>
      <c r="AB136" s="652"/>
      <c r="AC136" s="659"/>
      <c r="AD136" s="660"/>
      <c r="AE136" s="653"/>
      <c r="AF136" s="653"/>
      <c r="AG136" s="653"/>
      <c r="AH136" s="653"/>
      <c r="AI136" s="653"/>
      <c r="AJ136" s="652"/>
      <c r="AK136" s="659"/>
      <c r="AL136" s="660"/>
      <c r="AM136" s="653"/>
      <c r="AN136" s="653"/>
      <c r="AO136" s="653"/>
      <c r="AP136" s="653"/>
      <c r="AQ136" s="653"/>
      <c r="AR136" s="652"/>
      <c r="AS136" s="659"/>
      <c r="AT136" s="660"/>
      <c r="AU136" s="653"/>
      <c r="AV136" s="653"/>
      <c r="AW136" s="653"/>
      <c r="AX136" s="653"/>
      <c r="AY136" s="653"/>
      <c r="AZ136" s="652"/>
      <c r="BA136" s="659"/>
      <c r="BB136" s="660"/>
      <c r="BC136" s="653"/>
      <c r="BD136" s="653"/>
      <c r="BE136" s="653"/>
      <c r="BF136" s="653"/>
      <c r="BG136" s="653"/>
      <c r="BH136" s="652"/>
      <c r="BI136" s="659"/>
      <c r="BJ136" s="660"/>
      <c r="BK136" s="653"/>
      <c r="BL136" s="653"/>
      <c r="BM136" s="653"/>
      <c r="BN136" s="653"/>
      <c r="BO136" s="653"/>
      <c r="BP136" s="652"/>
      <c r="BQ136" s="659"/>
      <c r="BR136" s="660"/>
      <c r="BS136" s="653"/>
      <c r="BT136" s="653"/>
      <c r="BU136" s="653"/>
      <c r="BV136" s="653"/>
      <c r="BW136" s="653"/>
      <c r="BX136" s="652"/>
      <c r="BY136" s="659"/>
      <c r="BZ136" s="660"/>
      <c r="CA136" s="653"/>
      <c r="CB136" s="653"/>
      <c r="CC136" s="653"/>
      <c r="CD136" s="653"/>
      <c r="CE136" s="653"/>
      <c r="CF136" s="652"/>
      <c r="CG136" s="659"/>
      <c r="CH136" s="660"/>
      <c r="CI136" s="653"/>
      <c r="CJ136" s="653"/>
      <c r="CK136" s="653"/>
      <c r="CL136" s="653"/>
      <c r="CM136" s="653"/>
      <c r="CN136" s="652"/>
      <c r="CO136" s="659"/>
      <c r="CP136" s="660"/>
      <c r="CQ136" s="653"/>
      <c r="CR136" s="653"/>
      <c r="CS136" s="653"/>
      <c r="CT136" s="653"/>
      <c r="CU136" s="653"/>
      <c r="CV136" s="652"/>
      <c r="CW136" s="659"/>
      <c r="CX136" s="660"/>
      <c r="CY136" s="653"/>
      <c r="CZ136" s="653"/>
      <c r="DA136" s="653"/>
      <c r="DB136" s="653"/>
      <c r="DC136" s="653"/>
      <c r="DD136" s="652"/>
      <c r="DE136" s="659"/>
      <c r="DF136" s="660"/>
      <c r="DG136" s="653"/>
      <c r="DH136" s="653"/>
      <c r="DI136" s="653"/>
      <c r="DJ136" s="653"/>
      <c r="DK136" s="653"/>
      <c r="DL136" s="652"/>
      <c r="DM136" s="659"/>
      <c r="DN136" s="660"/>
      <c r="DO136" s="653"/>
      <c r="DP136" s="653"/>
      <c r="DQ136" s="653"/>
      <c r="DR136" s="653"/>
      <c r="DS136" s="653"/>
      <c r="DT136" s="652"/>
      <c r="DU136" s="659"/>
      <c r="DV136" s="660"/>
      <c r="DW136" s="653"/>
      <c r="DX136" s="653"/>
      <c r="DY136" s="653"/>
      <c r="DZ136" s="653"/>
      <c r="EA136" s="653"/>
      <c r="EB136" s="652"/>
      <c r="EC136" s="659"/>
      <c r="ED136" s="660"/>
      <c r="EE136" s="653"/>
      <c r="EF136" s="653"/>
      <c r="EG136" s="653"/>
      <c r="EH136" s="653"/>
      <c r="EI136" s="653"/>
      <c r="EJ136" s="652"/>
      <c r="EK136" s="659"/>
      <c r="EL136" s="660"/>
      <c r="EM136" s="653"/>
      <c r="EN136" s="653"/>
      <c r="EO136" s="653"/>
      <c r="EP136" s="653"/>
      <c r="EQ136" s="653"/>
      <c r="ER136" s="652"/>
      <c r="ES136" s="659"/>
      <c r="ET136" s="660"/>
      <c r="EU136" s="653"/>
      <c r="EV136" s="653"/>
      <c r="EW136" s="653"/>
      <c r="EX136" s="653"/>
      <c r="EY136" s="653"/>
      <c r="EZ136" s="652"/>
      <c r="FA136" s="659"/>
      <c r="FB136" s="660"/>
      <c r="FC136" s="653"/>
      <c r="FD136" s="653"/>
      <c r="FE136" s="653"/>
      <c r="FF136" s="653"/>
      <c r="FG136" s="653"/>
      <c r="FH136" s="652"/>
      <c r="FI136" s="659"/>
      <c r="FJ136" s="660"/>
      <c r="FK136" s="653"/>
      <c r="FL136" s="653"/>
      <c r="FM136" s="653"/>
      <c r="FN136" s="653"/>
      <c r="FO136" s="653"/>
      <c r="FP136" s="652"/>
      <c r="FQ136" s="659"/>
      <c r="FR136" s="660"/>
      <c r="FS136" s="653"/>
      <c r="FT136" s="653"/>
      <c r="FU136" s="653"/>
      <c r="FV136" s="653"/>
      <c r="FW136" s="653"/>
      <c r="FX136" s="652"/>
      <c r="FY136" s="659"/>
      <c r="FZ136" s="660"/>
      <c r="GA136" s="653"/>
      <c r="GB136" s="653"/>
      <c r="GC136" s="653"/>
      <c r="GD136" s="653"/>
      <c r="GE136" s="653"/>
      <c r="GF136" s="652"/>
      <c r="GG136" s="659"/>
      <c r="GH136" s="660"/>
      <c r="GI136" s="653"/>
      <c r="GJ136" s="653"/>
      <c r="GK136" s="653"/>
      <c r="GL136" s="653"/>
      <c r="GM136" s="653"/>
      <c r="GN136" s="652"/>
      <c r="GO136" s="659"/>
      <c r="GP136" s="660"/>
      <c r="GQ136" s="653"/>
      <c r="GR136" s="653"/>
      <c r="GS136" s="653"/>
      <c r="GT136" s="653"/>
      <c r="GU136" s="653"/>
      <c r="GV136" s="652"/>
      <c r="GW136" s="659"/>
      <c r="GX136" s="660"/>
      <c r="GY136" s="653"/>
      <c r="GZ136" s="653"/>
      <c r="HA136" s="653"/>
      <c r="HB136" s="653"/>
      <c r="HC136" s="653"/>
      <c r="HD136" s="652"/>
      <c r="HE136" s="659"/>
      <c r="HF136" s="660"/>
      <c r="HG136" s="653"/>
      <c r="HH136" s="653"/>
      <c r="HI136" s="653"/>
      <c r="HJ136" s="653"/>
      <c r="HK136" s="653"/>
      <c r="HL136" s="652"/>
      <c r="HM136" s="659"/>
      <c r="HN136" s="660"/>
      <c r="HO136" s="653"/>
      <c r="HP136" s="653"/>
      <c r="HQ136" s="653"/>
      <c r="HR136" s="653"/>
      <c r="HS136" s="653"/>
      <c r="HT136" s="652"/>
      <c r="HU136" s="659"/>
      <c r="HV136" s="660"/>
      <c r="HW136" s="653"/>
      <c r="HX136" s="653"/>
      <c r="HY136" s="653"/>
      <c r="HZ136" s="653"/>
      <c r="IA136" s="653"/>
      <c r="IB136" s="652"/>
      <c r="IC136" s="659"/>
      <c r="ID136" s="660"/>
      <c r="IE136" s="653"/>
      <c r="IF136" s="653"/>
      <c r="IG136" s="653"/>
      <c r="IH136" s="653"/>
      <c r="II136" s="653"/>
      <c r="IJ136" s="652"/>
      <c r="IK136" s="659"/>
      <c r="IL136" s="660"/>
      <c r="IM136" s="653"/>
      <c r="IN136" s="653"/>
      <c r="IO136" s="653"/>
      <c r="IP136" s="653"/>
      <c r="IQ136" s="653"/>
      <c r="IR136" s="652"/>
      <c r="IS136" s="659"/>
    </row>
    <row r="137" spans="1:253" s="649" customFormat="1" ht="49.5" customHeight="1">
      <c r="A137" s="496">
        <v>33</v>
      </c>
      <c r="B137" s="635">
        <v>4811</v>
      </c>
      <c r="C137" s="635">
        <v>6409</v>
      </c>
      <c r="D137" s="654">
        <v>6121</v>
      </c>
      <c r="E137" s="658" t="s">
        <v>572</v>
      </c>
      <c r="F137" s="666">
        <v>10</v>
      </c>
      <c r="G137" s="666">
        <v>10</v>
      </c>
      <c r="H137" s="666">
        <v>10</v>
      </c>
      <c r="I137" s="514">
        <v>0</v>
      </c>
      <c r="J137" s="500">
        <v>0</v>
      </c>
      <c r="K137" s="501"/>
      <c r="L137" s="668" t="s">
        <v>721</v>
      </c>
      <c r="M137" s="659"/>
      <c r="N137" s="659"/>
      <c r="O137" s="659"/>
      <c r="P137" s="659"/>
      <c r="Q137" s="659"/>
      <c r="R137" s="653"/>
      <c r="S137" s="653"/>
      <c r="T137" s="652"/>
      <c r="U137" s="659"/>
      <c r="V137" s="660"/>
      <c r="W137" s="653"/>
      <c r="X137" s="653"/>
      <c r="Y137" s="653"/>
      <c r="Z137" s="653"/>
      <c r="AA137" s="653"/>
      <c r="AB137" s="652"/>
      <c r="AC137" s="659"/>
      <c r="AD137" s="660"/>
      <c r="AE137" s="653"/>
      <c r="AF137" s="653"/>
      <c r="AG137" s="653"/>
      <c r="AH137" s="653"/>
      <c r="AI137" s="653"/>
      <c r="AJ137" s="652"/>
      <c r="AK137" s="659"/>
      <c r="AL137" s="660"/>
      <c r="AM137" s="653"/>
      <c r="AN137" s="653"/>
      <c r="AO137" s="653"/>
      <c r="AP137" s="653"/>
      <c r="AQ137" s="653"/>
      <c r="AR137" s="652"/>
      <c r="AS137" s="659"/>
      <c r="AT137" s="660"/>
      <c r="AU137" s="653"/>
      <c r="AV137" s="653"/>
      <c r="AW137" s="653"/>
      <c r="AX137" s="653"/>
      <c r="AY137" s="653"/>
      <c r="AZ137" s="652"/>
      <c r="BA137" s="659"/>
      <c r="BB137" s="660"/>
      <c r="BC137" s="653"/>
      <c r="BD137" s="653"/>
      <c r="BE137" s="653"/>
      <c r="BF137" s="653"/>
      <c r="BG137" s="653"/>
      <c r="BH137" s="652"/>
      <c r="BI137" s="659"/>
      <c r="BJ137" s="660"/>
      <c r="BK137" s="653"/>
      <c r="BL137" s="653"/>
      <c r="BM137" s="653"/>
      <c r="BN137" s="653"/>
      <c r="BO137" s="653"/>
      <c r="BP137" s="652"/>
      <c r="BQ137" s="659"/>
      <c r="BR137" s="660"/>
      <c r="BS137" s="653"/>
      <c r="BT137" s="653"/>
      <c r="BU137" s="653"/>
      <c r="BV137" s="653"/>
      <c r="BW137" s="653"/>
      <c r="BX137" s="652"/>
      <c r="BY137" s="659"/>
      <c r="BZ137" s="660"/>
      <c r="CA137" s="653"/>
      <c r="CB137" s="653"/>
      <c r="CC137" s="653"/>
      <c r="CD137" s="653"/>
      <c r="CE137" s="653"/>
      <c r="CF137" s="652"/>
      <c r="CG137" s="659"/>
      <c r="CH137" s="660"/>
      <c r="CI137" s="653"/>
      <c r="CJ137" s="653"/>
      <c r="CK137" s="653"/>
      <c r="CL137" s="653"/>
      <c r="CM137" s="653"/>
      <c r="CN137" s="652"/>
      <c r="CO137" s="659"/>
      <c r="CP137" s="660"/>
      <c r="CQ137" s="653"/>
      <c r="CR137" s="653"/>
      <c r="CS137" s="653"/>
      <c r="CT137" s="653"/>
      <c r="CU137" s="653"/>
      <c r="CV137" s="652"/>
      <c r="CW137" s="659"/>
      <c r="CX137" s="660"/>
      <c r="CY137" s="653"/>
      <c r="CZ137" s="653"/>
      <c r="DA137" s="653"/>
      <c r="DB137" s="653"/>
      <c r="DC137" s="653"/>
      <c r="DD137" s="652"/>
      <c r="DE137" s="659"/>
      <c r="DF137" s="660"/>
      <c r="DG137" s="653"/>
      <c r="DH137" s="653"/>
      <c r="DI137" s="653"/>
      <c r="DJ137" s="653"/>
      <c r="DK137" s="653"/>
      <c r="DL137" s="652"/>
      <c r="DM137" s="659"/>
      <c r="DN137" s="660"/>
      <c r="DO137" s="653"/>
      <c r="DP137" s="653"/>
      <c r="DQ137" s="653"/>
      <c r="DR137" s="653"/>
      <c r="DS137" s="653"/>
      <c r="DT137" s="652"/>
      <c r="DU137" s="659"/>
      <c r="DV137" s="660"/>
      <c r="DW137" s="653"/>
      <c r="DX137" s="653"/>
      <c r="DY137" s="653"/>
      <c r="DZ137" s="653"/>
      <c r="EA137" s="653"/>
      <c r="EB137" s="652"/>
      <c r="EC137" s="659"/>
      <c r="ED137" s="660"/>
      <c r="EE137" s="653"/>
      <c r="EF137" s="653"/>
      <c r="EG137" s="653"/>
      <c r="EH137" s="653"/>
      <c r="EI137" s="653"/>
      <c r="EJ137" s="652"/>
      <c r="EK137" s="659"/>
      <c r="EL137" s="660"/>
      <c r="EM137" s="653"/>
      <c r="EN137" s="653"/>
      <c r="EO137" s="653"/>
      <c r="EP137" s="653"/>
      <c r="EQ137" s="653"/>
      <c r="ER137" s="652"/>
      <c r="ES137" s="659"/>
      <c r="ET137" s="660"/>
      <c r="EU137" s="653"/>
      <c r="EV137" s="653"/>
      <c r="EW137" s="653"/>
      <c r="EX137" s="653"/>
      <c r="EY137" s="653"/>
      <c r="EZ137" s="652"/>
      <c r="FA137" s="659"/>
      <c r="FB137" s="660"/>
      <c r="FC137" s="653"/>
      <c r="FD137" s="653"/>
      <c r="FE137" s="653"/>
      <c r="FF137" s="653"/>
      <c r="FG137" s="653"/>
      <c r="FH137" s="652"/>
      <c r="FI137" s="659"/>
      <c r="FJ137" s="660"/>
      <c r="FK137" s="653"/>
      <c r="FL137" s="653"/>
      <c r="FM137" s="653"/>
      <c r="FN137" s="653"/>
      <c r="FO137" s="653"/>
      <c r="FP137" s="652"/>
      <c r="FQ137" s="659"/>
      <c r="FR137" s="660"/>
      <c r="FS137" s="653"/>
      <c r="FT137" s="653"/>
      <c r="FU137" s="653"/>
      <c r="FV137" s="653"/>
      <c r="FW137" s="653"/>
      <c r="FX137" s="652"/>
      <c r="FY137" s="659"/>
      <c r="FZ137" s="660"/>
      <c r="GA137" s="653"/>
      <c r="GB137" s="653"/>
      <c r="GC137" s="653"/>
      <c r="GD137" s="653"/>
      <c r="GE137" s="653"/>
      <c r="GF137" s="652"/>
      <c r="GG137" s="659"/>
      <c r="GH137" s="660"/>
      <c r="GI137" s="653"/>
      <c r="GJ137" s="653"/>
      <c r="GK137" s="653"/>
      <c r="GL137" s="653"/>
      <c r="GM137" s="653"/>
      <c r="GN137" s="652"/>
      <c r="GO137" s="659"/>
      <c r="GP137" s="660"/>
      <c r="GQ137" s="653"/>
      <c r="GR137" s="653"/>
      <c r="GS137" s="653"/>
      <c r="GT137" s="653"/>
      <c r="GU137" s="653"/>
      <c r="GV137" s="652"/>
      <c r="GW137" s="659"/>
      <c r="GX137" s="660"/>
      <c r="GY137" s="653"/>
      <c r="GZ137" s="653"/>
      <c r="HA137" s="653"/>
      <c r="HB137" s="653"/>
      <c r="HC137" s="653"/>
      <c r="HD137" s="652"/>
      <c r="HE137" s="659"/>
      <c r="HF137" s="660"/>
      <c r="HG137" s="653"/>
      <c r="HH137" s="653"/>
      <c r="HI137" s="653"/>
      <c r="HJ137" s="653"/>
      <c r="HK137" s="653"/>
      <c r="HL137" s="652"/>
      <c r="HM137" s="659"/>
      <c r="HN137" s="660"/>
      <c r="HO137" s="653"/>
      <c r="HP137" s="653"/>
      <c r="HQ137" s="653"/>
      <c r="HR137" s="653"/>
      <c r="HS137" s="653"/>
      <c r="HT137" s="652"/>
      <c r="HU137" s="659"/>
      <c r="HV137" s="660"/>
      <c r="HW137" s="653"/>
      <c r="HX137" s="653"/>
      <c r="HY137" s="653"/>
      <c r="HZ137" s="653"/>
      <c r="IA137" s="653"/>
      <c r="IB137" s="652"/>
      <c r="IC137" s="659"/>
      <c r="ID137" s="660"/>
      <c r="IE137" s="653"/>
      <c r="IF137" s="653"/>
      <c r="IG137" s="653"/>
      <c r="IH137" s="653"/>
      <c r="II137" s="653"/>
      <c r="IJ137" s="652"/>
      <c r="IK137" s="659"/>
      <c r="IL137" s="660"/>
      <c r="IM137" s="653"/>
      <c r="IN137" s="653"/>
      <c r="IO137" s="653"/>
      <c r="IP137" s="653"/>
      <c r="IQ137" s="653"/>
      <c r="IR137" s="652"/>
      <c r="IS137" s="659"/>
    </row>
    <row r="138" spans="1:253" s="649" customFormat="1" ht="113.25" customHeight="1">
      <c r="A138" s="496">
        <v>34</v>
      </c>
      <c r="B138" s="635">
        <v>5164</v>
      </c>
      <c r="C138" s="635">
        <v>3429</v>
      </c>
      <c r="D138" s="635">
        <v>6121</v>
      </c>
      <c r="E138" s="517" t="s">
        <v>722</v>
      </c>
      <c r="F138" s="514">
        <v>16.2</v>
      </c>
      <c r="G138" s="514">
        <v>16.2</v>
      </c>
      <c r="H138" s="514">
        <v>16.2</v>
      </c>
      <c r="I138" s="514">
        <v>0</v>
      </c>
      <c r="J138" s="514"/>
      <c r="K138" s="669" t="s">
        <v>723</v>
      </c>
      <c r="L138" s="537" t="s">
        <v>738</v>
      </c>
      <c r="M138" s="659"/>
      <c r="N138" s="659"/>
      <c r="O138" s="659"/>
      <c r="P138" s="659"/>
      <c r="Q138" s="659"/>
      <c r="R138" s="653"/>
      <c r="S138" s="653"/>
      <c r="T138" s="652"/>
      <c r="U138" s="659"/>
      <c r="V138" s="660"/>
      <c r="W138" s="653"/>
      <c r="X138" s="653"/>
      <c r="Y138" s="653"/>
      <c r="Z138" s="653"/>
      <c r="AA138" s="653"/>
      <c r="AB138" s="652"/>
      <c r="AC138" s="659"/>
      <c r="AD138" s="660"/>
      <c r="AE138" s="653"/>
      <c r="AF138" s="653"/>
      <c r="AG138" s="653"/>
      <c r="AH138" s="653"/>
      <c r="AI138" s="653"/>
      <c r="AJ138" s="652"/>
      <c r="AK138" s="659"/>
      <c r="AL138" s="660"/>
      <c r="AM138" s="653"/>
      <c r="AN138" s="653"/>
      <c r="AO138" s="653"/>
      <c r="AP138" s="653"/>
      <c r="AQ138" s="653"/>
      <c r="AR138" s="652"/>
      <c r="AS138" s="659"/>
      <c r="AT138" s="660"/>
      <c r="AU138" s="653"/>
      <c r="AV138" s="653"/>
      <c r="AW138" s="653"/>
      <c r="AX138" s="653"/>
      <c r="AY138" s="653"/>
      <c r="AZ138" s="652"/>
      <c r="BA138" s="659"/>
      <c r="BB138" s="660"/>
      <c r="BC138" s="653"/>
      <c r="BD138" s="653"/>
      <c r="BE138" s="653"/>
      <c r="BF138" s="653"/>
      <c r="BG138" s="653"/>
      <c r="BH138" s="652"/>
      <c r="BI138" s="659"/>
      <c r="BJ138" s="660"/>
      <c r="BK138" s="653"/>
      <c r="BL138" s="653"/>
      <c r="BM138" s="653"/>
      <c r="BN138" s="653"/>
      <c r="BO138" s="653"/>
      <c r="BP138" s="652"/>
      <c r="BQ138" s="659"/>
      <c r="BR138" s="660"/>
      <c r="BS138" s="653"/>
      <c r="BT138" s="653"/>
      <c r="BU138" s="653"/>
      <c r="BV138" s="653"/>
      <c r="BW138" s="653"/>
      <c r="BX138" s="652"/>
      <c r="BY138" s="659"/>
      <c r="BZ138" s="660"/>
      <c r="CA138" s="653"/>
      <c r="CB138" s="653"/>
      <c r="CC138" s="653"/>
      <c r="CD138" s="653"/>
      <c r="CE138" s="653"/>
      <c r="CF138" s="652"/>
      <c r="CG138" s="659"/>
      <c r="CH138" s="660"/>
      <c r="CI138" s="653"/>
      <c r="CJ138" s="653"/>
      <c r="CK138" s="653"/>
      <c r="CL138" s="653"/>
      <c r="CM138" s="653"/>
      <c r="CN138" s="652"/>
      <c r="CO138" s="659"/>
      <c r="CP138" s="660"/>
      <c r="CQ138" s="653"/>
      <c r="CR138" s="653"/>
      <c r="CS138" s="653"/>
      <c r="CT138" s="653"/>
      <c r="CU138" s="653"/>
      <c r="CV138" s="652"/>
      <c r="CW138" s="659"/>
      <c r="CX138" s="660"/>
      <c r="CY138" s="653"/>
      <c r="CZ138" s="653"/>
      <c r="DA138" s="653"/>
      <c r="DB138" s="653"/>
      <c r="DC138" s="653"/>
      <c r="DD138" s="652"/>
      <c r="DE138" s="659"/>
      <c r="DF138" s="660"/>
      <c r="DG138" s="653"/>
      <c r="DH138" s="653"/>
      <c r="DI138" s="653"/>
      <c r="DJ138" s="653"/>
      <c r="DK138" s="653"/>
      <c r="DL138" s="652"/>
      <c r="DM138" s="659"/>
      <c r="DN138" s="660"/>
      <c r="DO138" s="653"/>
      <c r="DP138" s="653"/>
      <c r="DQ138" s="653"/>
      <c r="DR138" s="653"/>
      <c r="DS138" s="653"/>
      <c r="DT138" s="652"/>
      <c r="DU138" s="659"/>
      <c r="DV138" s="660"/>
      <c r="DW138" s="653"/>
      <c r="DX138" s="653"/>
      <c r="DY138" s="653"/>
      <c r="DZ138" s="653"/>
      <c r="EA138" s="653"/>
      <c r="EB138" s="652"/>
      <c r="EC138" s="659"/>
      <c r="ED138" s="660"/>
      <c r="EE138" s="653"/>
      <c r="EF138" s="653"/>
      <c r="EG138" s="653"/>
      <c r="EH138" s="653"/>
      <c r="EI138" s="653"/>
      <c r="EJ138" s="652"/>
      <c r="EK138" s="659"/>
      <c r="EL138" s="660"/>
      <c r="EM138" s="653"/>
      <c r="EN138" s="653"/>
      <c r="EO138" s="653"/>
      <c r="EP138" s="653"/>
      <c r="EQ138" s="653"/>
      <c r="ER138" s="652"/>
      <c r="ES138" s="659"/>
      <c r="ET138" s="660"/>
      <c r="EU138" s="653"/>
      <c r="EV138" s="653"/>
      <c r="EW138" s="653"/>
      <c r="EX138" s="653"/>
      <c r="EY138" s="653"/>
      <c r="EZ138" s="652"/>
      <c r="FA138" s="659"/>
      <c r="FB138" s="660"/>
      <c r="FC138" s="653"/>
      <c r="FD138" s="653"/>
      <c r="FE138" s="653"/>
      <c r="FF138" s="653"/>
      <c r="FG138" s="653"/>
      <c r="FH138" s="652"/>
      <c r="FI138" s="659"/>
      <c r="FJ138" s="660"/>
      <c r="FK138" s="653"/>
      <c r="FL138" s="653"/>
      <c r="FM138" s="653"/>
      <c r="FN138" s="653"/>
      <c r="FO138" s="653"/>
      <c r="FP138" s="652"/>
      <c r="FQ138" s="659"/>
      <c r="FR138" s="660"/>
      <c r="FS138" s="653"/>
      <c r="FT138" s="653"/>
      <c r="FU138" s="653"/>
      <c r="FV138" s="653"/>
      <c r="FW138" s="653"/>
      <c r="FX138" s="652"/>
      <c r="FY138" s="659"/>
      <c r="FZ138" s="660"/>
      <c r="GA138" s="653"/>
      <c r="GB138" s="653"/>
      <c r="GC138" s="653"/>
      <c r="GD138" s="653"/>
      <c r="GE138" s="653"/>
      <c r="GF138" s="652"/>
      <c r="GG138" s="659"/>
      <c r="GH138" s="660"/>
      <c r="GI138" s="653"/>
      <c r="GJ138" s="653"/>
      <c r="GK138" s="653"/>
      <c r="GL138" s="653"/>
      <c r="GM138" s="653"/>
      <c r="GN138" s="652"/>
      <c r="GO138" s="659"/>
      <c r="GP138" s="660"/>
      <c r="GQ138" s="653"/>
      <c r="GR138" s="653"/>
      <c r="GS138" s="653"/>
      <c r="GT138" s="653"/>
      <c r="GU138" s="653"/>
      <c r="GV138" s="652"/>
      <c r="GW138" s="659"/>
      <c r="GX138" s="660"/>
      <c r="GY138" s="653"/>
      <c r="GZ138" s="653"/>
      <c r="HA138" s="653"/>
      <c r="HB138" s="653"/>
      <c r="HC138" s="653"/>
      <c r="HD138" s="652"/>
      <c r="HE138" s="659"/>
      <c r="HF138" s="660"/>
      <c r="HG138" s="653"/>
      <c r="HH138" s="653"/>
      <c r="HI138" s="653"/>
      <c r="HJ138" s="653"/>
      <c r="HK138" s="653"/>
      <c r="HL138" s="652"/>
      <c r="HM138" s="659"/>
      <c r="HN138" s="660"/>
      <c r="HO138" s="653"/>
      <c r="HP138" s="653"/>
      <c r="HQ138" s="653"/>
      <c r="HR138" s="653"/>
      <c r="HS138" s="653"/>
      <c r="HT138" s="652"/>
      <c r="HU138" s="659"/>
      <c r="HV138" s="660"/>
      <c r="HW138" s="653"/>
      <c r="HX138" s="653"/>
      <c r="HY138" s="653"/>
      <c r="HZ138" s="653"/>
      <c r="IA138" s="653"/>
      <c r="IB138" s="652"/>
      <c r="IC138" s="659"/>
      <c r="ID138" s="660"/>
      <c r="IE138" s="653"/>
      <c r="IF138" s="653"/>
      <c r="IG138" s="653"/>
      <c r="IH138" s="653"/>
      <c r="II138" s="653"/>
      <c r="IJ138" s="652"/>
      <c r="IK138" s="659"/>
      <c r="IL138" s="660"/>
      <c r="IM138" s="653"/>
      <c r="IN138" s="653"/>
      <c r="IO138" s="653"/>
      <c r="IP138" s="653"/>
      <c r="IQ138" s="653"/>
      <c r="IR138" s="652"/>
      <c r="IS138" s="659"/>
    </row>
    <row r="139" spans="1:253" s="649" customFormat="1" ht="15.75">
      <c r="A139" s="670"/>
      <c r="B139" s="671"/>
      <c r="C139" s="671"/>
      <c r="D139" s="671"/>
      <c r="E139" s="672"/>
      <c r="F139" s="673"/>
      <c r="G139" s="674"/>
      <c r="H139" s="673"/>
      <c r="I139" s="573"/>
      <c r="J139" s="675"/>
      <c r="K139" s="574"/>
      <c r="L139" s="676"/>
      <c r="M139" s="659"/>
      <c r="N139" s="659"/>
      <c r="O139" s="659"/>
      <c r="P139" s="659"/>
      <c r="Q139" s="659"/>
      <c r="R139" s="653"/>
      <c r="S139" s="653"/>
      <c r="T139" s="652"/>
      <c r="U139" s="659"/>
      <c r="V139" s="660"/>
      <c r="W139" s="653"/>
      <c r="X139" s="653"/>
      <c r="Y139" s="653"/>
      <c r="Z139" s="653"/>
      <c r="AA139" s="653"/>
      <c r="AB139" s="652"/>
      <c r="AC139" s="659"/>
      <c r="AD139" s="660"/>
      <c r="AE139" s="653"/>
      <c r="AF139" s="653"/>
      <c r="AG139" s="653"/>
      <c r="AH139" s="653"/>
      <c r="AI139" s="653"/>
      <c r="AJ139" s="652"/>
      <c r="AK139" s="659"/>
      <c r="AL139" s="660"/>
      <c r="AM139" s="653"/>
      <c r="AN139" s="653"/>
      <c r="AO139" s="653"/>
      <c r="AP139" s="653"/>
      <c r="AQ139" s="653"/>
      <c r="AR139" s="652"/>
      <c r="AS139" s="659"/>
      <c r="AT139" s="660"/>
      <c r="AU139" s="653"/>
      <c r="AV139" s="653"/>
      <c r="AW139" s="653"/>
      <c r="AX139" s="653"/>
      <c r="AY139" s="653"/>
      <c r="AZ139" s="652"/>
      <c r="BA139" s="659"/>
      <c r="BB139" s="660"/>
      <c r="BC139" s="653"/>
      <c r="BD139" s="653"/>
      <c r="BE139" s="653"/>
      <c r="BF139" s="653"/>
      <c r="BG139" s="653"/>
      <c r="BH139" s="652"/>
      <c r="BI139" s="659"/>
      <c r="BJ139" s="660"/>
      <c r="BK139" s="653"/>
      <c r="BL139" s="653"/>
      <c r="BM139" s="653"/>
      <c r="BN139" s="653"/>
      <c r="BO139" s="653"/>
      <c r="BP139" s="652"/>
      <c r="BQ139" s="659"/>
      <c r="BR139" s="660"/>
      <c r="BS139" s="653"/>
      <c r="BT139" s="653"/>
      <c r="BU139" s="653"/>
      <c r="BV139" s="653"/>
      <c r="BW139" s="653"/>
      <c r="BX139" s="652"/>
      <c r="BY139" s="659"/>
      <c r="BZ139" s="660"/>
      <c r="CA139" s="653"/>
      <c r="CB139" s="653"/>
      <c r="CC139" s="653"/>
      <c r="CD139" s="653"/>
      <c r="CE139" s="653"/>
      <c r="CF139" s="652"/>
      <c r="CG139" s="659"/>
      <c r="CH139" s="660"/>
      <c r="CI139" s="653"/>
      <c r="CJ139" s="653"/>
      <c r="CK139" s="653"/>
      <c r="CL139" s="653"/>
      <c r="CM139" s="653"/>
      <c r="CN139" s="652"/>
      <c r="CO139" s="659"/>
      <c r="CP139" s="660"/>
      <c r="CQ139" s="653"/>
      <c r="CR139" s="653"/>
      <c r="CS139" s="653"/>
      <c r="CT139" s="653"/>
      <c r="CU139" s="653"/>
      <c r="CV139" s="652"/>
      <c r="CW139" s="659"/>
      <c r="CX139" s="660"/>
      <c r="CY139" s="653"/>
      <c r="CZ139" s="653"/>
      <c r="DA139" s="653"/>
      <c r="DB139" s="653"/>
      <c r="DC139" s="653"/>
      <c r="DD139" s="652"/>
      <c r="DE139" s="659"/>
      <c r="DF139" s="660"/>
      <c r="DG139" s="653"/>
      <c r="DH139" s="653"/>
      <c r="DI139" s="653"/>
      <c r="DJ139" s="653"/>
      <c r="DK139" s="653"/>
      <c r="DL139" s="652"/>
      <c r="DM139" s="659"/>
      <c r="DN139" s="660"/>
      <c r="DO139" s="653"/>
      <c r="DP139" s="653"/>
      <c r="DQ139" s="653"/>
      <c r="DR139" s="653"/>
      <c r="DS139" s="653"/>
      <c r="DT139" s="652"/>
      <c r="DU139" s="659"/>
      <c r="DV139" s="660"/>
      <c r="DW139" s="653"/>
      <c r="DX139" s="653"/>
      <c r="DY139" s="653"/>
      <c r="DZ139" s="653"/>
      <c r="EA139" s="653"/>
      <c r="EB139" s="652"/>
      <c r="EC139" s="659"/>
      <c r="ED139" s="660"/>
      <c r="EE139" s="653"/>
      <c r="EF139" s="653"/>
      <c r="EG139" s="653"/>
      <c r="EH139" s="653"/>
      <c r="EI139" s="653"/>
      <c r="EJ139" s="652"/>
      <c r="EK139" s="659"/>
      <c r="EL139" s="660"/>
      <c r="EM139" s="653"/>
      <c r="EN139" s="653"/>
      <c r="EO139" s="653"/>
      <c r="EP139" s="653"/>
      <c r="EQ139" s="653"/>
      <c r="ER139" s="652"/>
      <c r="ES139" s="659"/>
      <c r="ET139" s="660"/>
      <c r="EU139" s="653"/>
      <c r="EV139" s="653"/>
      <c r="EW139" s="653"/>
      <c r="EX139" s="653"/>
      <c r="EY139" s="653"/>
      <c r="EZ139" s="652"/>
      <c r="FA139" s="659"/>
      <c r="FB139" s="660"/>
      <c r="FC139" s="653"/>
      <c r="FD139" s="653"/>
      <c r="FE139" s="653"/>
      <c r="FF139" s="653"/>
      <c r="FG139" s="653"/>
      <c r="FH139" s="652"/>
      <c r="FI139" s="659"/>
      <c r="FJ139" s="660"/>
      <c r="FK139" s="653"/>
      <c r="FL139" s="653"/>
      <c r="FM139" s="653"/>
      <c r="FN139" s="653"/>
      <c r="FO139" s="653"/>
      <c r="FP139" s="652"/>
      <c r="FQ139" s="659"/>
      <c r="FR139" s="660"/>
      <c r="FS139" s="653"/>
      <c r="FT139" s="653"/>
      <c r="FU139" s="653"/>
      <c r="FV139" s="653"/>
      <c r="FW139" s="653"/>
      <c r="FX139" s="652"/>
      <c r="FY139" s="659"/>
      <c r="FZ139" s="660"/>
      <c r="GA139" s="653"/>
      <c r="GB139" s="653"/>
      <c r="GC139" s="653"/>
      <c r="GD139" s="653"/>
      <c r="GE139" s="653"/>
      <c r="GF139" s="652"/>
      <c r="GG139" s="659"/>
      <c r="GH139" s="660"/>
      <c r="GI139" s="653"/>
      <c r="GJ139" s="653"/>
      <c r="GK139" s="653"/>
      <c r="GL139" s="653"/>
      <c r="GM139" s="653"/>
      <c r="GN139" s="652"/>
      <c r="GO139" s="659"/>
      <c r="GP139" s="660"/>
      <c r="GQ139" s="653"/>
      <c r="GR139" s="653"/>
      <c r="GS139" s="653"/>
      <c r="GT139" s="653"/>
      <c r="GU139" s="653"/>
      <c r="GV139" s="652"/>
      <c r="GW139" s="659"/>
      <c r="GX139" s="660"/>
      <c r="GY139" s="653"/>
      <c r="GZ139" s="653"/>
      <c r="HA139" s="653"/>
      <c r="HB139" s="653"/>
      <c r="HC139" s="653"/>
      <c r="HD139" s="652"/>
      <c r="HE139" s="659"/>
      <c r="HF139" s="660"/>
      <c r="HG139" s="653"/>
      <c r="HH139" s="653"/>
      <c r="HI139" s="653"/>
      <c r="HJ139" s="653"/>
      <c r="HK139" s="653"/>
      <c r="HL139" s="652"/>
      <c r="HM139" s="659"/>
      <c r="HN139" s="660"/>
      <c r="HO139" s="653"/>
      <c r="HP139" s="653"/>
      <c r="HQ139" s="653"/>
      <c r="HR139" s="653"/>
      <c r="HS139" s="653"/>
      <c r="HT139" s="652"/>
      <c r="HU139" s="659"/>
      <c r="HV139" s="660"/>
      <c r="HW139" s="653"/>
      <c r="HX139" s="653"/>
      <c r="HY139" s="653"/>
      <c r="HZ139" s="653"/>
      <c r="IA139" s="653"/>
      <c r="IB139" s="652"/>
      <c r="IC139" s="659"/>
      <c r="ID139" s="660"/>
      <c r="IE139" s="653"/>
      <c r="IF139" s="653"/>
      <c r="IG139" s="653"/>
      <c r="IH139" s="653"/>
      <c r="II139" s="653"/>
      <c r="IJ139" s="652"/>
      <c r="IK139" s="659"/>
      <c r="IL139" s="660"/>
      <c r="IM139" s="653"/>
      <c r="IN139" s="653"/>
      <c r="IO139" s="653"/>
      <c r="IP139" s="653"/>
      <c r="IQ139" s="653"/>
      <c r="IR139" s="652"/>
      <c r="IS139" s="659"/>
    </row>
    <row r="140" spans="1:17" s="649" customFormat="1" ht="15.75">
      <c r="A140" s="545"/>
      <c r="B140" s="576"/>
      <c r="C140" s="576"/>
      <c r="D140" s="576"/>
      <c r="E140" s="677" t="s">
        <v>505</v>
      </c>
      <c r="F140" s="554"/>
      <c r="G140" s="678">
        <f>SUM(G105:G139)</f>
        <v>277.8999999999999</v>
      </c>
      <c r="H140" s="678">
        <f>SUM(H105:H139)</f>
        <v>277.8999999999999</v>
      </c>
      <c r="I140" s="678">
        <f>SUM(I105:I139)</f>
        <v>73.3</v>
      </c>
      <c r="J140" s="493"/>
      <c r="K140" s="550"/>
      <c r="L140" s="616"/>
      <c r="M140" s="476"/>
      <c r="N140" s="476"/>
      <c r="O140" s="476"/>
      <c r="P140" s="476"/>
      <c r="Q140" s="476"/>
    </row>
    <row r="141" spans="1:17" s="649" customFormat="1" ht="16.5" thickBot="1">
      <c r="A141" s="545"/>
      <c r="B141" s="576"/>
      <c r="C141" s="576"/>
      <c r="D141" s="576"/>
      <c r="E141" s="677"/>
      <c r="F141" s="493"/>
      <c r="G141" s="493"/>
      <c r="H141" s="493"/>
      <c r="I141" s="493"/>
      <c r="J141" s="499"/>
      <c r="K141" s="550"/>
      <c r="L141" s="616"/>
      <c r="M141" s="476"/>
      <c r="N141" s="476"/>
      <c r="O141" s="476"/>
      <c r="P141" s="476"/>
      <c r="Q141" s="476"/>
    </row>
    <row r="142" spans="1:17" s="649" customFormat="1" ht="16.5" thickBot="1">
      <c r="A142" s="545"/>
      <c r="B142" s="576"/>
      <c r="C142" s="576"/>
      <c r="D142" s="576"/>
      <c r="E142" s="679" t="s">
        <v>724</v>
      </c>
      <c r="F142" s="554"/>
      <c r="G142" s="591">
        <f>G140+G98+G76</f>
        <v>440.2549999999999</v>
      </c>
      <c r="H142" s="591">
        <f>H140+H98+H76</f>
        <v>438.45499999999987</v>
      </c>
      <c r="I142" s="591">
        <f>I140+I98+I76</f>
        <v>153.331</v>
      </c>
      <c r="J142" s="493"/>
      <c r="K142" s="550"/>
      <c r="L142" s="680"/>
      <c r="M142" s="476"/>
      <c r="N142" s="476"/>
      <c r="O142" s="476"/>
      <c r="P142" s="476"/>
      <c r="Q142" s="476"/>
    </row>
    <row r="143" spans="1:17" s="649" customFormat="1" ht="15.75">
      <c r="A143" s="545"/>
      <c r="B143" s="576"/>
      <c r="C143" s="576"/>
      <c r="D143" s="576"/>
      <c r="E143" s="589"/>
      <c r="F143" s="554"/>
      <c r="G143" s="554"/>
      <c r="H143" s="554"/>
      <c r="I143" s="554"/>
      <c r="J143" s="493"/>
      <c r="K143" s="550"/>
      <c r="L143" s="680"/>
      <c r="M143" s="476"/>
      <c r="N143" s="476"/>
      <c r="O143" s="476"/>
      <c r="P143" s="476"/>
      <c r="Q143" s="476"/>
    </row>
    <row r="144" spans="1:17" s="649" customFormat="1" ht="15.75">
      <c r="A144" s="545"/>
      <c r="B144" s="576"/>
      <c r="C144" s="576"/>
      <c r="D144" s="576"/>
      <c r="E144" s="589"/>
      <c r="F144" s="554"/>
      <c r="G144" s="554"/>
      <c r="H144" s="554"/>
      <c r="I144" s="554"/>
      <c r="J144" s="493"/>
      <c r="K144" s="550"/>
      <c r="L144" s="680"/>
      <c r="M144" s="476"/>
      <c r="N144" s="476"/>
      <c r="O144" s="476"/>
      <c r="P144" s="476"/>
      <c r="Q144" s="476"/>
    </row>
    <row r="145" spans="1:17" s="649" customFormat="1" ht="18">
      <c r="A145" s="494" t="s">
        <v>95</v>
      </c>
      <c r="B145" s="495"/>
      <c r="C145" s="495"/>
      <c r="D145" s="495"/>
      <c r="E145" s="681" t="s">
        <v>725</v>
      </c>
      <c r="F145" s="481"/>
      <c r="G145" s="493"/>
      <c r="H145" s="493"/>
      <c r="I145" s="481"/>
      <c r="J145" s="549"/>
      <c r="K145" s="482"/>
      <c r="L145" s="559"/>
      <c r="M145" s="369"/>
      <c r="N145" s="369"/>
      <c r="O145" s="369"/>
      <c r="P145" s="369"/>
      <c r="Q145" s="369"/>
    </row>
    <row r="146" spans="1:17" s="649" customFormat="1" ht="96" customHeight="1">
      <c r="A146" s="496">
        <v>1</v>
      </c>
      <c r="B146" s="497">
        <v>4398</v>
      </c>
      <c r="C146" s="497">
        <v>3639</v>
      </c>
      <c r="D146" s="497">
        <v>6130</v>
      </c>
      <c r="E146" s="528" t="s">
        <v>726</v>
      </c>
      <c r="F146" s="499">
        <v>3.1</v>
      </c>
      <c r="G146" s="499">
        <v>3.1</v>
      </c>
      <c r="H146" s="499">
        <v>3.1</v>
      </c>
      <c r="I146" s="682">
        <v>0</v>
      </c>
      <c r="J146" s="499">
        <v>0</v>
      </c>
      <c r="K146" s="527" t="s">
        <v>576</v>
      </c>
      <c r="L146" s="537" t="s">
        <v>728</v>
      </c>
      <c r="M146" s="369"/>
      <c r="N146" s="369"/>
      <c r="O146" s="369"/>
      <c r="P146" s="369"/>
      <c r="Q146" s="369"/>
    </row>
    <row r="147" spans="1:17" s="649" customFormat="1" ht="93.75" customHeight="1">
      <c r="A147" s="496">
        <v>2</v>
      </c>
      <c r="B147" s="683">
        <v>5165</v>
      </c>
      <c r="C147" s="497">
        <v>3639</v>
      </c>
      <c r="D147" s="683">
        <v>6121</v>
      </c>
      <c r="E147" s="528" t="s">
        <v>729</v>
      </c>
      <c r="F147" s="684">
        <v>0.26</v>
      </c>
      <c r="G147" s="684">
        <v>0.26</v>
      </c>
      <c r="H147" s="684">
        <v>0.26</v>
      </c>
      <c r="I147" s="682">
        <v>0</v>
      </c>
      <c r="J147" s="499">
        <v>0</v>
      </c>
      <c r="K147" s="611" t="s">
        <v>730</v>
      </c>
      <c r="L147" s="685" t="s">
        <v>326</v>
      </c>
      <c r="M147" s="369"/>
      <c r="N147" s="369"/>
      <c r="O147" s="369"/>
      <c r="P147" s="369"/>
      <c r="Q147" s="369"/>
    </row>
    <row r="148" spans="1:17" s="649" customFormat="1" ht="129" customHeight="1">
      <c r="A148" s="496">
        <v>3</v>
      </c>
      <c r="B148" s="683">
        <v>753</v>
      </c>
      <c r="C148" s="497">
        <v>3639</v>
      </c>
      <c r="D148" s="683">
        <v>6130</v>
      </c>
      <c r="E148" s="655" t="s">
        <v>327</v>
      </c>
      <c r="F148" s="684">
        <v>11.22</v>
      </c>
      <c r="G148" s="684">
        <v>11.22</v>
      </c>
      <c r="H148" s="684">
        <v>11.22</v>
      </c>
      <c r="I148" s="682">
        <v>0</v>
      </c>
      <c r="J148" s="499">
        <v>0</v>
      </c>
      <c r="K148" s="611" t="s">
        <v>730</v>
      </c>
      <c r="L148" s="685" t="s">
        <v>388</v>
      </c>
      <c r="M148" s="369"/>
      <c r="N148" s="369"/>
      <c r="O148" s="369"/>
      <c r="P148" s="369"/>
      <c r="Q148" s="369"/>
    </row>
    <row r="149" spans="1:17" s="649" customFormat="1" ht="31.5">
      <c r="A149" s="496">
        <v>4</v>
      </c>
      <c r="B149" s="683">
        <v>5161</v>
      </c>
      <c r="C149" s="497">
        <v>2271</v>
      </c>
      <c r="D149" s="683">
        <v>6130</v>
      </c>
      <c r="E149" s="528" t="s">
        <v>328</v>
      </c>
      <c r="F149" s="500">
        <v>6.91</v>
      </c>
      <c r="G149" s="500">
        <v>6.91</v>
      </c>
      <c r="H149" s="500">
        <v>6.91</v>
      </c>
      <c r="I149" s="509">
        <v>0</v>
      </c>
      <c r="J149" s="501"/>
      <c r="K149" s="527" t="s">
        <v>730</v>
      </c>
      <c r="L149" s="686" t="s">
        <v>329</v>
      </c>
      <c r="M149" s="369"/>
      <c r="N149" s="369"/>
      <c r="O149" s="369"/>
      <c r="P149" s="369"/>
      <c r="Q149" s="369"/>
    </row>
    <row r="150" spans="1:17" s="649" customFormat="1" ht="31.5">
      <c r="A150" s="496">
        <v>5</v>
      </c>
      <c r="B150" s="683">
        <v>5161</v>
      </c>
      <c r="C150" s="497">
        <v>2271</v>
      </c>
      <c r="D150" s="683">
        <v>6130</v>
      </c>
      <c r="E150" s="528" t="s">
        <v>328</v>
      </c>
      <c r="F150" s="500">
        <v>6.31</v>
      </c>
      <c r="G150" s="500">
        <v>6.31</v>
      </c>
      <c r="H150" s="500">
        <v>6.31</v>
      </c>
      <c r="I150" s="509">
        <v>0</v>
      </c>
      <c r="J150" s="501"/>
      <c r="K150" s="527" t="s">
        <v>730</v>
      </c>
      <c r="L150" s="686" t="s">
        <v>330</v>
      </c>
      <c r="M150" s="369"/>
      <c r="N150" s="369"/>
      <c r="O150" s="369"/>
      <c r="P150" s="369"/>
      <c r="Q150" s="369"/>
    </row>
    <row r="151" spans="1:17" s="649" customFormat="1" ht="31.5">
      <c r="A151" s="496">
        <v>6</v>
      </c>
      <c r="B151" s="497">
        <v>5161</v>
      </c>
      <c r="C151" s="497">
        <v>2271</v>
      </c>
      <c r="D151" s="683">
        <v>6130</v>
      </c>
      <c r="E151" s="528" t="s">
        <v>328</v>
      </c>
      <c r="F151" s="500">
        <v>0.2</v>
      </c>
      <c r="G151" s="500">
        <v>0.2</v>
      </c>
      <c r="H151" s="500">
        <v>0.2</v>
      </c>
      <c r="I151" s="499">
        <v>0</v>
      </c>
      <c r="J151" s="499">
        <v>0</v>
      </c>
      <c r="K151" s="527" t="s">
        <v>730</v>
      </c>
      <c r="L151" s="687" t="s">
        <v>331</v>
      </c>
      <c r="M151" s="369"/>
      <c r="N151" s="369"/>
      <c r="O151" s="369"/>
      <c r="P151" s="369"/>
      <c r="Q151" s="369"/>
    </row>
    <row r="152" spans="1:17" s="649" customFormat="1" ht="78.75" customHeight="1">
      <c r="A152" s="496">
        <v>7</v>
      </c>
      <c r="B152" s="497">
        <v>5166</v>
      </c>
      <c r="C152" s="497">
        <v>5311</v>
      </c>
      <c r="D152" s="688">
        <v>6122</v>
      </c>
      <c r="E152" s="689" t="s">
        <v>332</v>
      </c>
      <c r="F152" s="666">
        <v>1</v>
      </c>
      <c r="G152" s="666">
        <v>1</v>
      </c>
      <c r="H152" s="666">
        <v>1</v>
      </c>
      <c r="I152" s="690">
        <v>0</v>
      </c>
      <c r="J152" s="499">
        <v>0</v>
      </c>
      <c r="K152" s="657" t="s">
        <v>333</v>
      </c>
      <c r="L152" s="691" t="s">
        <v>506</v>
      </c>
      <c r="M152" s="369"/>
      <c r="N152" s="369"/>
      <c r="O152" s="369"/>
      <c r="P152" s="369"/>
      <c r="Q152" s="369"/>
    </row>
    <row r="153" spans="1:17" s="649" customFormat="1" ht="63">
      <c r="A153" s="496">
        <v>8</v>
      </c>
      <c r="B153" s="683">
        <v>5167</v>
      </c>
      <c r="C153" s="683">
        <v>6171</v>
      </c>
      <c r="D153" s="688">
        <v>6111</v>
      </c>
      <c r="E153" s="517" t="s">
        <v>334</v>
      </c>
      <c r="F153" s="509">
        <v>0.14</v>
      </c>
      <c r="G153" s="509">
        <v>0.14</v>
      </c>
      <c r="H153" s="509">
        <v>0.14</v>
      </c>
      <c r="I153" s="509">
        <v>0</v>
      </c>
      <c r="J153" s="509">
        <v>0</v>
      </c>
      <c r="K153" s="647" t="s">
        <v>576</v>
      </c>
      <c r="L153" s="517" t="s">
        <v>335</v>
      </c>
      <c r="M153" s="369"/>
      <c r="N153" s="369"/>
      <c r="O153" s="369"/>
      <c r="P153" s="369"/>
      <c r="Q153" s="369"/>
    </row>
    <row r="154" spans="1:17" s="649" customFormat="1" ht="78.75" customHeight="1">
      <c r="A154" s="496">
        <v>9</v>
      </c>
      <c r="B154" s="683">
        <v>5168</v>
      </c>
      <c r="C154" s="683">
        <v>3312</v>
      </c>
      <c r="D154" s="683">
        <v>6351</v>
      </c>
      <c r="E154" s="655" t="s">
        <v>336</v>
      </c>
      <c r="F154" s="684">
        <v>2.3</v>
      </c>
      <c r="G154" s="684">
        <v>1.3</v>
      </c>
      <c r="H154" s="684">
        <v>1.3</v>
      </c>
      <c r="I154" s="690">
        <v>1</v>
      </c>
      <c r="J154" s="509">
        <v>0</v>
      </c>
      <c r="K154" s="657" t="s">
        <v>337</v>
      </c>
      <c r="L154" s="658" t="s">
        <v>338</v>
      </c>
      <c r="M154" s="369"/>
      <c r="N154" s="369"/>
      <c r="O154" s="369"/>
      <c r="P154" s="369"/>
      <c r="Q154" s="369"/>
    </row>
    <row r="155" spans="1:17" s="649" customFormat="1" ht="115.5" customHeight="1">
      <c r="A155" s="496">
        <v>10</v>
      </c>
      <c r="B155" s="592">
        <v>5176</v>
      </c>
      <c r="C155" s="692">
        <v>3636</v>
      </c>
      <c r="D155" s="693">
        <v>6119</v>
      </c>
      <c r="E155" s="694" t="s">
        <v>741</v>
      </c>
      <c r="F155" s="663">
        <v>1.675</v>
      </c>
      <c r="G155" s="663">
        <v>1.675</v>
      </c>
      <c r="H155" s="663">
        <v>1.675</v>
      </c>
      <c r="I155" s="690">
        <v>0</v>
      </c>
      <c r="J155" s="514">
        <v>0</v>
      </c>
      <c r="K155" s="501" t="s">
        <v>339</v>
      </c>
      <c r="L155" s="639" t="s">
        <v>389</v>
      </c>
      <c r="M155" s="369"/>
      <c r="N155" s="369"/>
      <c r="O155" s="369"/>
      <c r="P155" s="369"/>
      <c r="Q155" s="369"/>
    </row>
    <row r="156" spans="1:17" s="649" customFormat="1" ht="78.75">
      <c r="A156" s="496">
        <v>11</v>
      </c>
      <c r="B156" s="497">
        <v>5169</v>
      </c>
      <c r="C156" s="695">
        <v>6171</v>
      </c>
      <c r="D156" s="696">
        <v>6122</v>
      </c>
      <c r="E156" s="697" t="s">
        <v>340</v>
      </c>
      <c r="F156" s="698">
        <v>0.05</v>
      </c>
      <c r="G156" s="698">
        <v>0.05</v>
      </c>
      <c r="H156" s="698">
        <v>0.05</v>
      </c>
      <c r="I156" s="690">
        <v>0</v>
      </c>
      <c r="J156" s="514">
        <v>0</v>
      </c>
      <c r="K156" s="699" t="s">
        <v>341</v>
      </c>
      <c r="L156" s="502" t="s">
        <v>342</v>
      </c>
      <c r="M156" s="369"/>
      <c r="N156" s="369"/>
      <c r="O156" s="369"/>
      <c r="P156" s="369"/>
      <c r="Q156" s="369"/>
    </row>
    <row r="157" spans="1:17" s="649" customFormat="1" ht="63">
      <c r="A157" s="496">
        <v>12</v>
      </c>
      <c r="B157" s="497">
        <v>5170</v>
      </c>
      <c r="C157" s="695">
        <v>6409</v>
      </c>
      <c r="D157" s="700">
        <v>6122</v>
      </c>
      <c r="E157" s="528" t="s">
        <v>343</v>
      </c>
      <c r="F157" s="500">
        <v>0.13</v>
      </c>
      <c r="G157" s="500">
        <v>0.13</v>
      </c>
      <c r="H157" s="500">
        <v>0.13</v>
      </c>
      <c r="I157" s="701">
        <v>0</v>
      </c>
      <c r="J157" s="514">
        <v>0</v>
      </c>
      <c r="K157" s="702" t="s">
        <v>344</v>
      </c>
      <c r="L157" s="612" t="s">
        <v>345</v>
      </c>
      <c r="M157" s="369"/>
      <c r="N157" s="369"/>
      <c r="O157" s="369"/>
      <c r="P157" s="369"/>
      <c r="Q157" s="369"/>
    </row>
    <row r="158" spans="1:17" s="649" customFormat="1" ht="15.75">
      <c r="A158" s="496">
        <v>13</v>
      </c>
      <c r="B158" s="497">
        <v>953</v>
      </c>
      <c r="C158" s="695">
        <v>3419</v>
      </c>
      <c r="D158" s="696">
        <v>6202</v>
      </c>
      <c r="E158" s="703" t="s">
        <v>346</v>
      </c>
      <c r="F158" s="704">
        <v>8</v>
      </c>
      <c r="G158" s="704">
        <v>8</v>
      </c>
      <c r="H158" s="704">
        <v>8</v>
      </c>
      <c r="I158" s="690">
        <v>0</v>
      </c>
      <c r="J158" s="514">
        <v>0</v>
      </c>
      <c r="K158" s="702" t="s">
        <v>344</v>
      </c>
      <c r="L158" s="528"/>
      <c r="M158" s="369"/>
      <c r="N158" s="369"/>
      <c r="O158" s="369"/>
      <c r="P158" s="369"/>
      <c r="Q158" s="369"/>
    </row>
    <row r="159" spans="1:17" s="649" customFormat="1" ht="47.25">
      <c r="A159" s="496">
        <v>14</v>
      </c>
      <c r="B159" s="497">
        <v>5171</v>
      </c>
      <c r="C159" s="695">
        <v>6171</v>
      </c>
      <c r="D159" s="696">
        <v>6122</v>
      </c>
      <c r="E159" s="694" t="s">
        <v>347</v>
      </c>
      <c r="F159" s="705">
        <v>0.2</v>
      </c>
      <c r="G159" s="705">
        <v>0.2</v>
      </c>
      <c r="H159" s="705">
        <v>0.2</v>
      </c>
      <c r="I159" s="690">
        <v>0</v>
      </c>
      <c r="J159" s="514">
        <v>0</v>
      </c>
      <c r="K159" s="699" t="s">
        <v>348</v>
      </c>
      <c r="L159" s="706" t="s">
        <v>269</v>
      </c>
      <c r="M159" s="369"/>
      <c r="N159" s="369"/>
      <c r="O159" s="369"/>
      <c r="P159" s="369"/>
      <c r="Q159" s="369"/>
    </row>
    <row r="160" spans="1:17" s="649" customFormat="1" ht="97.5" customHeight="1">
      <c r="A160" s="496">
        <v>15</v>
      </c>
      <c r="B160" s="592">
        <v>5172</v>
      </c>
      <c r="C160" s="497">
        <v>3729</v>
      </c>
      <c r="D160" s="497">
        <v>6123</v>
      </c>
      <c r="E160" s="528" t="s">
        <v>270</v>
      </c>
      <c r="F160" s="514">
        <v>12.66</v>
      </c>
      <c r="G160" s="514">
        <v>7</v>
      </c>
      <c r="H160" s="514">
        <v>7</v>
      </c>
      <c r="I160" s="514">
        <v>2</v>
      </c>
      <c r="J160" s="499">
        <v>5.66</v>
      </c>
      <c r="K160" s="527" t="s">
        <v>715</v>
      </c>
      <c r="L160" s="537" t="s">
        <v>390</v>
      </c>
      <c r="M160" s="369"/>
      <c r="N160" s="369"/>
      <c r="O160" s="369"/>
      <c r="P160" s="369"/>
      <c r="Q160" s="369"/>
    </row>
    <row r="161" spans="1:17" s="649" customFormat="1" ht="15.75">
      <c r="A161" s="545"/>
      <c r="B161" s="576"/>
      <c r="C161" s="576"/>
      <c r="D161" s="576"/>
      <c r="E161" s="615"/>
      <c r="F161" s="493"/>
      <c r="G161" s="493"/>
      <c r="H161" s="493"/>
      <c r="I161" s="493"/>
      <c r="J161" s="514"/>
      <c r="K161" s="578"/>
      <c r="L161" s="583"/>
      <c r="M161" s="369"/>
      <c r="N161" s="369"/>
      <c r="O161" s="369"/>
      <c r="P161" s="369"/>
      <c r="Q161" s="369"/>
    </row>
    <row r="162" spans="2:17" s="649" customFormat="1" ht="15.75">
      <c r="B162" s="584"/>
      <c r="C162" s="584"/>
      <c r="D162" s="584"/>
      <c r="E162" s="707" t="s">
        <v>271</v>
      </c>
      <c r="F162" s="554"/>
      <c r="G162" s="708">
        <f>SUM(G146:G160)</f>
        <v>47.495000000000005</v>
      </c>
      <c r="H162" s="708">
        <f>SUM(H146:H160)</f>
        <v>47.495000000000005</v>
      </c>
      <c r="I162" s="708">
        <f>SUM(I146:I160)</f>
        <v>3</v>
      </c>
      <c r="J162" s="493"/>
      <c r="K162" s="558"/>
      <c r="L162" s="559"/>
      <c r="M162" s="369"/>
      <c r="N162" s="369"/>
      <c r="O162" s="369"/>
      <c r="P162" s="369"/>
      <c r="Q162" s="369"/>
    </row>
    <row r="163" spans="1:17" s="649" customFormat="1" ht="16.5" thickBot="1">
      <c r="A163" s="587"/>
      <c r="B163" s="552"/>
      <c r="C163" s="552"/>
      <c r="D163" s="552"/>
      <c r="E163" s="709"/>
      <c r="F163" s="554"/>
      <c r="G163" s="554"/>
      <c r="H163" s="554"/>
      <c r="I163" s="554"/>
      <c r="J163" s="708"/>
      <c r="K163" s="558"/>
      <c r="L163" s="559"/>
      <c r="M163" s="369"/>
      <c r="N163" s="369"/>
      <c r="O163" s="369"/>
      <c r="P163" s="369"/>
      <c r="Q163" s="369"/>
    </row>
    <row r="164" spans="1:17" s="649" customFormat="1" ht="16.5" thickBot="1">
      <c r="A164" s="587"/>
      <c r="B164" s="552"/>
      <c r="C164" s="552"/>
      <c r="D164" s="552"/>
      <c r="E164" s="709" t="s">
        <v>272</v>
      </c>
      <c r="F164" s="554"/>
      <c r="G164" s="591">
        <f>G162+G142</f>
        <v>487.7499999999999</v>
      </c>
      <c r="H164" s="591">
        <f>H162+H142</f>
        <v>485.9499999999999</v>
      </c>
      <c r="I164" s="590">
        <f>I162+I142</f>
        <v>156.331</v>
      </c>
      <c r="J164" s="554"/>
      <c r="K164" s="558"/>
      <c r="L164" s="560"/>
      <c r="M164" s="369"/>
      <c r="N164" s="369"/>
      <c r="O164" s="369"/>
      <c r="P164" s="369"/>
      <c r="Q164" s="369"/>
    </row>
    <row r="165" spans="1:17" s="649" customFormat="1" ht="15.75">
      <c r="A165" s="587"/>
      <c r="B165" s="552"/>
      <c r="C165" s="552"/>
      <c r="D165" s="552"/>
      <c r="E165" s="710"/>
      <c r="F165" s="554"/>
      <c r="G165" s="554"/>
      <c r="H165" s="554"/>
      <c r="I165" s="554"/>
      <c r="J165" s="554"/>
      <c r="K165" s="558"/>
      <c r="L165" s="711"/>
      <c r="M165" s="369"/>
      <c r="N165" s="369"/>
      <c r="O165" s="369"/>
      <c r="P165" s="369"/>
      <c r="Q165" s="369"/>
    </row>
    <row r="166" spans="1:17" s="649" customFormat="1" ht="15.75">
      <c r="A166" s="478"/>
      <c r="B166" s="479"/>
      <c r="C166" s="479"/>
      <c r="D166" s="479"/>
      <c r="E166" s="480"/>
      <c r="F166" s="481"/>
      <c r="G166" s="493"/>
      <c r="H166" s="493"/>
      <c r="I166" s="481"/>
      <c r="J166" s="554"/>
      <c r="K166" s="482"/>
      <c r="L166" s="559"/>
      <c r="M166" s="369"/>
      <c r="N166" s="369"/>
      <c r="O166" s="369"/>
      <c r="P166" s="369"/>
      <c r="Q166" s="369"/>
    </row>
    <row r="167" spans="1:17" s="649" customFormat="1" ht="31.5">
      <c r="A167" s="494" t="s">
        <v>96</v>
      </c>
      <c r="B167" s="495"/>
      <c r="C167" s="495"/>
      <c r="D167" s="495"/>
      <c r="E167" s="681" t="s">
        <v>273</v>
      </c>
      <c r="F167" s="481"/>
      <c r="G167" s="493"/>
      <c r="H167" s="493"/>
      <c r="I167" s="481"/>
      <c r="J167" s="481"/>
      <c r="K167" s="482"/>
      <c r="L167" s="559"/>
      <c r="M167" s="369"/>
      <c r="N167" s="369"/>
      <c r="O167" s="369"/>
      <c r="P167" s="369"/>
      <c r="Q167" s="369"/>
    </row>
    <row r="168" spans="1:17" s="649" customFormat="1" ht="47.25" customHeight="1">
      <c r="A168" s="712">
        <v>1</v>
      </c>
      <c r="B168" s="497">
        <v>34401</v>
      </c>
      <c r="C168" s="497">
        <v>2321</v>
      </c>
      <c r="D168" s="497">
        <v>6121</v>
      </c>
      <c r="E168" s="713" t="s">
        <v>274</v>
      </c>
      <c r="F168" s="499">
        <v>1.04</v>
      </c>
      <c r="G168" s="499">
        <v>1.04</v>
      </c>
      <c r="H168" s="499">
        <v>1.04</v>
      </c>
      <c r="I168" s="499">
        <v>0</v>
      </c>
      <c r="J168" s="499"/>
      <c r="K168" s="501" t="s">
        <v>730</v>
      </c>
      <c r="L168" s="502" t="s">
        <v>275</v>
      </c>
      <c r="M168" s="369"/>
      <c r="N168" s="369"/>
      <c r="O168" s="369"/>
      <c r="P168" s="369"/>
      <c r="Q168" s="369"/>
    </row>
    <row r="169" spans="1:17" s="649" customFormat="1" ht="15.75">
      <c r="A169" s="545"/>
      <c r="B169" s="576"/>
      <c r="C169" s="576"/>
      <c r="D169" s="576"/>
      <c r="E169" s="551"/>
      <c r="F169" s="616"/>
      <c r="G169" s="616"/>
      <c r="H169" s="616"/>
      <c r="I169" s="493"/>
      <c r="J169" s="493"/>
      <c r="K169" s="578"/>
      <c r="L169" s="624"/>
      <c r="M169" s="476"/>
      <c r="N169" s="476"/>
      <c r="O169" s="476"/>
      <c r="P169" s="476"/>
      <c r="Q169" s="476"/>
    </row>
    <row r="170" spans="1:17" s="649" customFormat="1" ht="16.5" thickBot="1">
      <c r="A170" s="545"/>
      <c r="B170" s="576"/>
      <c r="C170" s="576"/>
      <c r="D170" s="576"/>
      <c r="E170" s="615"/>
      <c r="F170" s="493"/>
      <c r="G170" s="581"/>
      <c r="H170" s="581"/>
      <c r="I170" s="581"/>
      <c r="J170" s="493"/>
      <c r="K170" s="578"/>
      <c r="L170" s="583"/>
      <c r="M170" s="476"/>
      <c r="N170" s="476"/>
      <c r="O170" s="476"/>
      <c r="P170" s="476"/>
      <c r="Q170" s="476"/>
    </row>
    <row r="171" spans="2:17" ht="16.5" thickBot="1">
      <c r="B171" s="552"/>
      <c r="C171" s="552"/>
      <c r="D171" s="552"/>
      <c r="E171" s="709" t="s">
        <v>276</v>
      </c>
      <c r="F171" s="554"/>
      <c r="G171" s="590">
        <f>SUM(G168:G170)</f>
        <v>1.04</v>
      </c>
      <c r="H171" s="714">
        <f>SUM(H168:H170)</f>
        <v>1.04</v>
      </c>
      <c r="I171" s="557">
        <v>0</v>
      </c>
      <c r="J171" s="493"/>
      <c r="K171" s="558"/>
      <c r="L171" s="559"/>
      <c r="M171" s="369"/>
      <c r="N171" s="369"/>
      <c r="O171" s="369"/>
      <c r="P171" s="369"/>
      <c r="Q171" s="369"/>
    </row>
    <row r="172" spans="5:17" ht="16.5" thickBot="1">
      <c r="E172" s="715"/>
      <c r="F172" s="493"/>
      <c r="G172" s="493"/>
      <c r="H172" s="554"/>
      <c r="J172" s="493"/>
      <c r="L172" s="559"/>
      <c r="M172" s="369"/>
      <c r="N172" s="369"/>
      <c r="O172" s="369"/>
      <c r="P172" s="369"/>
      <c r="Q172" s="369"/>
    </row>
    <row r="173" spans="2:17" ht="16.5" thickBot="1">
      <c r="B173" s="552"/>
      <c r="C173" s="552"/>
      <c r="D173" s="552"/>
      <c r="E173" s="709" t="s">
        <v>277</v>
      </c>
      <c r="F173" s="554"/>
      <c r="G173" s="591">
        <f>G171+G164</f>
        <v>488.7899999999999</v>
      </c>
      <c r="H173" s="591">
        <f>H171+H164</f>
        <v>486.9899999999999</v>
      </c>
      <c r="I173" s="620">
        <f>I171+I164</f>
        <v>156.331</v>
      </c>
      <c r="J173" s="590"/>
      <c r="L173" s="560"/>
      <c r="M173" s="369"/>
      <c r="N173" s="369"/>
      <c r="O173" s="369"/>
      <c r="P173" s="369"/>
      <c r="Q173" s="369"/>
    </row>
    <row r="174" spans="6:17" ht="15.75">
      <c r="F174" s="493"/>
      <c r="G174" s="493"/>
      <c r="H174" s="493"/>
      <c r="I174" s="493"/>
      <c r="J174" s="493"/>
      <c r="M174" s="369"/>
      <c r="N174" s="369"/>
      <c r="O174" s="369"/>
      <c r="P174" s="369"/>
      <c r="Q174" s="369"/>
    </row>
    <row r="175" spans="1:17" ht="31.5">
      <c r="A175" s="494" t="s">
        <v>642</v>
      </c>
      <c r="E175" s="681" t="s">
        <v>278</v>
      </c>
      <c r="F175" s="493"/>
      <c r="G175" s="493"/>
      <c r="H175" s="554"/>
      <c r="M175" s="369"/>
      <c r="N175" s="369"/>
      <c r="O175" s="369"/>
      <c r="P175" s="369"/>
      <c r="Q175" s="369"/>
    </row>
    <row r="176" spans="1:17" ht="80.25" customHeight="1">
      <c r="A176" s="496">
        <v>1</v>
      </c>
      <c r="B176" s="497">
        <v>5173</v>
      </c>
      <c r="C176" s="497">
        <v>3612</v>
      </c>
      <c r="D176" s="497">
        <v>6121</v>
      </c>
      <c r="E176" s="517" t="s">
        <v>279</v>
      </c>
      <c r="F176" s="499">
        <v>20</v>
      </c>
      <c r="G176" s="499">
        <v>10</v>
      </c>
      <c r="H176" s="499">
        <v>10</v>
      </c>
      <c r="I176" s="499">
        <v>0</v>
      </c>
      <c r="J176" s="499">
        <v>10</v>
      </c>
      <c r="K176" s="501"/>
      <c r="L176" s="593" t="s">
        <v>280</v>
      </c>
      <c r="M176" s="369"/>
      <c r="N176" s="369"/>
      <c r="O176" s="369"/>
      <c r="P176" s="369"/>
      <c r="Q176" s="369"/>
    </row>
    <row r="177" spans="1:17" ht="81" customHeight="1">
      <c r="A177" s="496">
        <v>2</v>
      </c>
      <c r="B177" s="497">
        <v>5174</v>
      </c>
      <c r="C177" s="497">
        <v>3612</v>
      </c>
      <c r="D177" s="497">
        <v>6121</v>
      </c>
      <c r="E177" s="517" t="s">
        <v>281</v>
      </c>
      <c r="F177" s="499">
        <v>12</v>
      </c>
      <c r="G177" s="499">
        <v>12</v>
      </c>
      <c r="H177" s="499">
        <v>12</v>
      </c>
      <c r="I177" s="499">
        <v>0</v>
      </c>
      <c r="J177" s="499">
        <v>0</v>
      </c>
      <c r="K177" s="501"/>
      <c r="L177" s="593" t="s">
        <v>507</v>
      </c>
      <c r="M177" s="369"/>
      <c r="N177" s="369"/>
      <c r="O177" s="369"/>
      <c r="P177" s="369"/>
      <c r="Q177" s="369"/>
    </row>
    <row r="178" spans="5:17" ht="15.75">
      <c r="E178" s="715"/>
      <c r="L178" s="559"/>
      <c r="M178" s="369"/>
      <c r="N178" s="369"/>
      <c r="O178" s="369"/>
      <c r="P178" s="369"/>
      <c r="Q178" s="369"/>
    </row>
    <row r="179" spans="5:17" ht="15.75">
      <c r="E179" s="715"/>
      <c r="L179" s="559"/>
      <c r="M179" s="369"/>
      <c r="N179" s="369"/>
      <c r="O179" s="369"/>
      <c r="P179" s="369"/>
      <c r="Q179" s="369"/>
    </row>
    <row r="180" spans="5:17" ht="16.5" thickBot="1">
      <c r="E180" s="715"/>
      <c r="F180" s="493"/>
      <c r="G180" s="493"/>
      <c r="H180" s="554"/>
      <c r="J180" s="493"/>
      <c r="L180" s="559"/>
      <c r="M180" s="369"/>
      <c r="N180" s="369"/>
      <c r="O180" s="369"/>
      <c r="P180" s="369"/>
      <c r="Q180" s="369"/>
    </row>
    <row r="181" spans="5:17" ht="16.5" thickBot="1">
      <c r="E181" s="715" t="s">
        <v>282</v>
      </c>
      <c r="F181" s="554"/>
      <c r="G181" s="591">
        <f>SUM(G176:G180)</f>
        <v>22</v>
      </c>
      <c r="H181" s="591">
        <f>SUM(H176:H180)</f>
        <v>22</v>
      </c>
      <c r="I181" s="590">
        <f>SUM(I180:I180)</f>
        <v>0</v>
      </c>
      <c r="L181" s="559"/>
      <c r="M181" s="369"/>
      <c r="N181" s="369"/>
      <c r="O181" s="369"/>
      <c r="P181" s="369"/>
      <c r="Q181" s="369"/>
    </row>
    <row r="182" spans="5:17" ht="15.75">
      <c r="E182" s="715"/>
      <c r="F182" s="493"/>
      <c r="G182" s="493"/>
      <c r="H182" s="493"/>
      <c r="I182" s="493"/>
      <c r="L182" s="559"/>
      <c r="M182" s="369"/>
      <c r="N182" s="369"/>
      <c r="O182" s="369"/>
      <c r="P182" s="369"/>
      <c r="Q182" s="369"/>
    </row>
    <row r="183" spans="1:17" ht="47.25">
      <c r="A183" s="494" t="s">
        <v>644</v>
      </c>
      <c r="B183" s="495"/>
      <c r="C183" s="495"/>
      <c r="D183" s="495"/>
      <c r="E183" s="716" t="s">
        <v>283</v>
      </c>
      <c r="F183" s="493"/>
      <c r="G183" s="554"/>
      <c r="H183" s="493"/>
      <c r="L183" s="559"/>
      <c r="M183" s="369"/>
      <c r="N183" s="369"/>
      <c r="O183" s="369"/>
      <c r="P183" s="369"/>
      <c r="Q183" s="369"/>
    </row>
    <row r="184" spans="1:17" ht="15.75">
      <c r="A184" s="712">
        <v>1</v>
      </c>
      <c r="B184" s="497">
        <v>395</v>
      </c>
      <c r="C184" s="497">
        <v>2321</v>
      </c>
      <c r="D184" s="497">
        <v>6121</v>
      </c>
      <c r="E184" s="717" t="s">
        <v>284</v>
      </c>
      <c r="F184" s="499">
        <v>10</v>
      </c>
      <c r="G184" s="499">
        <v>10</v>
      </c>
      <c r="H184" s="499">
        <v>10</v>
      </c>
      <c r="I184" s="500">
        <v>0</v>
      </c>
      <c r="J184" s="514">
        <v>0</v>
      </c>
      <c r="K184" s="501"/>
      <c r="L184" s="502" t="s">
        <v>285</v>
      </c>
      <c r="M184" s="369"/>
      <c r="N184" s="369"/>
      <c r="O184" s="369"/>
      <c r="P184" s="369"/>
      <c r="Q184" s="369"/>
    </row>
    <row r="185" spans="1:17" ht="79.5" customHeight="1">
      <c r="A185" s="718">
        <v>2</v>
      </c>
      <c r="B185" s="719">
        <v>5175</v>
      </c>
      <c r="C185" s="719">
        <v>2321</v>
      </c>
      <c r="D185" s="719">
        <v>6121</v>
      </c>
      <c r="E185" s="720" t="s">
        <v>286</v>
      </c>
      <c r="F185" s="604">
        <v>2.6</v>
      </c>
      <c r="G185" s="604">
        <v>2.6</v>
      </c>
      <c r="H185" s="604">
        <v>2.6</v>
      </c>
      <c r="I185" s="640">
        <v>0</v>
      </c>
      <c r="J185" s="614">
        <v>0</v>
      </c>
      <c r="K185" s="721" t="s">
        <v>576</v>
      </c>
      <c r="L185" s="722" t="s">
        <v>508</v>
      </c>
      <c r="M185" s="369"/>
      <c r="N185" s="369"/>
      <c r="O185" s="369"/>
      <c r="P185" s="369"/>
      <c r="Q185" s="369"/>
    </row>
    <row r="186" spans="1:17" ht="47.25">
      <c r="A186" s="712">
        <v>3</v>
      </c>
      <c r="B186" s="497">
        <v>4759</v>
      </c>
      <c r="C186" s="497">
        <v>2321</v>
      </c>
      <c r="D186" s="497">
        <v>6121</v>
      </c>
      <c r="E186" s="528" t="s">
        <v>287</v>
      </c>
      <c r="F186" s="514">
        <v>98.3</v>
      </c>
      <c r="G186" s="514">
        <v>61.03</v>
      </c>
      <c r="H186" s="514">
        <v>61.03</v>
      </c>
      <c r="I186" s="640">
        <v>0</v>
      </c>
      <c r="J186" s="499">
        <f>F186-H186</f>
        <v>37.269999999999996</v>
      </c>
      <c r="K186" s="501" t="s">
        <v>576</v>
      </c>
      <c r="L186" s="502" t="s">
        <v>509</v>
      </c>
      <c r="M186" s="369"/>
      <c r="N186" s="369"/>
      <c r="O186" s="369"/>
      <c r="P186" s="369"/>
      <c r="Q186" s="369"/>
    </row>
    <row r="187" spans="1:17" ht="47.25">
      <c r="A187" s="718">
        <v>4</v>
      </c>
      <c r="B187" s="497">
        <v>4734</v>
      </c>
      <c r="C187" s="497">
        <v>2321</v>
      </c>
      <c r="D187" s="497">
        <v>6121</v>
      </c>
      <c r="E187" s="528" t="s">
        <v>394</v>
      </c>
      <c r="F187" s="514">
        <v>5.1</v>
      </c>
      <c r="G187" s="514">
        <v>5.1</v>
      </c>
      <c r="H187" s="514">
        <v>5.1</v>
      </c>
      <c r="I187" s="514">
        <v>0</v>
      </c>
      <c r="J187" s="499">
        <v>0</v>
      </c>
      <c r="K187" s="501" t="s">
        <v>576</v>
      </c>
      <c r="L187" s="502" t="s">
        <v>510</v>
      </c>
      <c r="M187" s="369"/>
      <c r="N187" s="369"/>
      <c r="O187" s="369"/>
      <c r="P187" s="369"/>
      <c r="Q187" s="369"/>
    </row>
    <row r="188" spans="1:17" s="382" customFormat="1" ht="15.75">
      <c r="A188" s="496"/>
      <c r="B188" s="497"/>
      <c r="C188" s="497"/>
      <c r="D188" s="497"/>
      <c r="E188" s="517"/>
      <c r="F188" s="499"/>
      <c r="G188" s="499"/>
      <c r="H188" s="499"/>
      <c r="I188" s="500"/>
      <c r="J188" s="500"/>
      <c r="K188" s="510"/>
      <c r="L188" s="517"/>
      <c r="M188" s="476"/>
      <c r="N188" s="476"/>
      <c r="O188" s="476"/>
      <c r="P188" s="476"/>
      <c r="Q188" s="476"/>
    </row>
    <row r="189" spans="1:17" s="382" customFormat="1" ht="16.5" thickBot="1">
      <c r="A189" s="545"/>
      <c r="B189" s="576"/>
      <c r="C189" s="576"/>
      <c r="D189" s="576"/>
      <c r="E189" s="615"/>
      <c r="F189" s="493"/>
      <c r="G189" s="493"/>
      <c r="H189" s="493"/>
      <c r="I189" s="493"/>
      <c r="J189" s="493"/>
      <c r="K189" s="578"/>
      <c r="L189" s="583"/>
      <c r="M189" s="476"/>
      <c r="N189" s="476"/>
      <c r="O189" s="476"/>
      <c r="P189" s="476"/>
      <c r="Q189" s="476"/>
    </row>
    <row r="190" spans="1:17" s="727" customFormat="1" ht="32.25" thickBot="1">
      <c r="A190" s="103"/>
      <c r="B190" s="723"/>
      <c r="C190" s="723"/>
      <c r="D190" s="723"/>
      <c r="E190" s="709" t="s">
        <v>288</v>
      </c>
      <c r="F190" s="724">
        <f>SUM(F184:F189)</f>
        <v>115.99999999999999</v>
      </c>
      <c r="G190" s="724">
        <f>SUM(G184:G189)</f>
        <v>78.72999999999999</v>
      </c>
      <c r="H190" s="724">
        <f>SUM(H184:H189)</f>
        <v>78.72999999999999</v>
      </c>
      <c r="I190" s="708">
        <f>SUM(I184:I189)</f>
        <v>0</v>
      </c>
      <c r="J190" s="493"/>
      <c r="K190" s="558"/>
      <c r="L190" s="725" t="s">
        <v>74</v>
      </c>
      <c r="M190" s="726"/>
      <c r="N190" s="726"/>
      <c r="O190" s="726"/>
      <c r="P190" s="726"/>
      <c r="Q190" s="726"/>
    </row>
    <row r="191" spans="1:17" s="727" customFormat="1" ht="16.5" thickBot="1">
      <c r="A191" s="728"/>
      <c r="B191" s="723"/>
      <c r="C191" s="723"/>
      <c r="D191" s="723"/>
      <c r="E191" s="677"/>
      <c r="F191" s="554"/>
      <c r="G191" s="554"/>
      <c r="H191" s="554"/>
      <c r="I191" s="554"/>
      <c r="J191" s="554"/>
      <c r="K191" s="578"/>
      <c r="L191" s="729"/>
      <c r="M191" s="726"/>
      <c r="N191" s="726"/>
      <c r="O191" s="726"/>
      <c r="P191" s="726"/>
      <c r="Q191" s="726"/>
    </row>
    <row r="192" spans="1:17" ht="16.5" thickBot="1">
      <c r="A192" s="730"/>
      <c r="B192" s="816" t="s">
        <v>75</v>
      </c>
      <c r="C192" s="817"/>
      <c r="D192" s="817"/>
      <c r="E192" s="818"/>
      <c r="F192" s="554"/>
      <c r="G192" s="554"/>
      <c r="H192" s="591">
        <f>H190+H181+H173</f>
        <v>587.7199999999999</v>
      </c>
      <c r="I192" s="590">
        <f>I190+I181+I173</f>
        <v>156.331</v>
      </c>
      <c r="J192" s="493"/>
      <c r="K192" s="558"/>
      <c r="L192" s="731"/>
      <c r="M192" s="369"/>
      <c r="N192" s="369"/>
      <c r="O192" s="369"/>
      <c r="P192" s="369"/>
      <c r="Q192" s="369"/>
    </row>
    <row r="193" spans="8:17" ht="16.5" thickBot="1">
      <c r="H193" s="732"/>
      <c r="I193" s="732"/>
      <c r="J193" s="554"/>
      <c r="L193" s="559"/>
      <c r="M193" s="369"/>
      <c r="N193" s="369"/>
      <c r="O193" s="369"/>
      <c r="P193" s="369"/>
      <c r="Q193" s="369"/>
    </row>
    <row r="194" spans="1:17" s="742" customFormat="1" ht="19.5" thickBot="1">
      <c r="A194" s="733"/>
      <c r="B194" s="734"/>
      <c r="C194" s="734" t="s">
        <v>76</v>
      </c>
      <c r="D194" s="734"/>
      <c r="E194" s="735"/>
      <c r="F194" s="736">
        <f>SUM(M7:M192)</f>
        <v>1154</v>
      </c>
      <c r="G194" s="737">
        <f>SUM(N7:N192)</f>
        <v>236.36999999999998</v>
      </c>
      <c r="H194" s="737">
        <f>SUM(O7:O192)</f>
        <v>236.36999999999998</v>
      </c>
      <c r="I194" s="738">
        <f>SUM(P7:P192)</f>
        <v>91.30000000000001</v>
      </c>
      <c r="J194" s="739">
        <f>SUM(Q7:Q192)</f>
        <v>381.95</v>
      </c>
      <c r="K194" s="740"/>
      <c r="L194" s="741">
        <f>G194-I194</f>
        <v>145.06999999999996</v>
      </c>
      <c r="M194" s="363"/>
      <c r="N194" s="363"/>
      <c r="O194" s="363"/>
      <c r="P194" s="363"/>
      <c r="Q194" s="363"/>
    </row>
    <row r="195" spans="10:17" ht="18">
      <c r="J195" s="732"/>
      <c r="L195" s="743"/>
      <c r="M195" s="744"/>
      <c r="N195" s="744"/>
      <c r="O195" s="744"/>
      <c r="P195" s="744"/>
      <c r="Q195" s="744"/>
    </row>
  </sheetData>
  <sheetProtection/>
  <autoFilter ref="A8:L194"/>
  <mergeCells count="17">
    <mergeCell ref="L6:L7"/>
    <mergeCell ref="E2:K2"/>
    <mergeCell ref="A6:A7"/>
    <mergeCell ref="J6:J7"/>
    <mergeCell ref="F6:F7"/>
    <mergeCell ref="E6:E7"/>
    <mergeCell ref="B6:B7"/>
    <mergeCell ref="C6:C7"/>
    <mergeCell ref="A5:L5"/>
    <mergeCell ref="K6:K7"/>
    <mergeCell ref="B192:E192"/>
    <mergeCell ref="E104:I104"/>
    <mergeCell ref="E9:I9"/>
    <mergeCell ref="G6:I6"/>
    <mergeCell ref="D6:D7"/>
    <mergeCell ref="E78:J78"/>
    <mergeCell ref="E39:K39"/>
  </mergeCells>
  <printOptions/>
  <pageMargins left="0.3937007874015748" right="0.3937007874015748" top="0.4724409448818898" bottom="0.984251968503937" header="0.5118110236220472" footer="0.5118110236220472"/>
  <pageSetup blackAndWhite="1" fitToWidth="28" horizontalDpi="600" verticalDpi="600" orientation="landscape" paperSize="9" scale="90" r:id="rId2"/>
  <headerFooter alignWithMargins="0">
    <oddHeader>&amp;R
</oddHeader>
    <oddFooter>&amp;C&amp;8Strana &amp;P&amp;R&amp;8Zpracováno dne &amp;D v &amp;T</oddFooter>
  </headerFooter>
  <rowBreaks count="2" manualBreakCount="2">
    <brk id="31" max="11" man="1"/>
    <brk id="5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kotja</dc:creator>
  <cp:keywords/>
  <dc:description/>
  <cp:lastModifiedBy>kotja</cp:lastModifiedBy>
  <cp:lastPrinted>2010-12-22T08:44:36Z</cp:lastPrinted>
  <dcterms:created xsi:type="dcterms:W3CDTF">2010-10-07T08:55:45Z</dcterms:created>
  <dcterms:modified xsi:type="dcterms:W3CDTF">2010-12-22T08:45:10Z</dcterms:modified>
  <cp:category/>
  <cp:version/>
  <cp:contentType/>
  <cp:contentStatus/>
</cp:coreProperties>
</file>