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6"/>
  </bookViews>
  <sheets>
    <sheet name="soupis příloh" sheetId="1" r:id="rId1"/>
    <sheet name="rekapitulace" sheetId="2" r:id="rId2"/>
    <sheet name="příjmy" sheetId="3" r:id="rId3"/>
    <sheet name="sumář odborů" sheetId="4" r:id="rId4"/>
    <sheet name="OVS" sheetId="5" r:id="rId5"/>
    <sheet name="FRB K" sheetId="6" r:id="rId6"/>
    <sheet name="FRB P" sheetId="7" r:id="rId7"/>
    <sheet name="sumář PO" sheetId="8" r:id="rId8"/>
    <sheet name="PO školství" sheetId="9" r:id="rId9"/>
    <sheet name="prov.přísp.a dot." sheetId="10" r:id="rId10"/>
    <sheet name="A stav. inv." sheetId="11" r:id="rId11"/>
    <sheet name="B projekt. dok." sheetId="12" r:id="rId12"/>
    <sheet name="C,D,E nest. inv,OKR,OEP" sheetId="13" r:id="rId13"/>
    <sheet name="F MOVO" sheetId="14" r:id="rId14"/>
    <sheet name="Rekapit." sheetId="15" r:id="rId15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xlnm.Print_Titles" localSheetId="10">'A stav. inv.'!$1:$1</definedName>
    <definedName name="_xlnm.Print_Titles" localSheetId="11">'B projekt. dok.'!$1:$1</definedName>
    <definedName name="_xlnm.Print_Titles" localSheetId="9">'prov.přísp.a dot.'!$1:$1</definedName>
    <definedName name="_xlnm.Print_Area" localSheetId="10">'A stav. inv.'!$A$1:$I$47</definedName>
    <definedName name="_xlnm.Print_Area" localSheetId="11">'B projekt. dok.'!$A$1:$I$37</definedName>
    <definedName name="_xlnm.Print_Area" localSheetId="12">'C,D,E nest. inv,OKR,OEP'!$B$1:$I$23</definedName>
    <definedName name="_xlnm.Print_Area" localSheetId="13">'F MOVO'!$A$1:$I$12</definedName>
    <definedName name="_xlnm.Print_Area" localSheetId="5">'FRB K'!$A$1:$K$15</definedName>
    <definedName name="_xlnm.Print_Area" localSheetId="4">'OVS'!$A$1:$O$66</definedName>
    <definedName name="_xlnm.Print_Area" localSheetId="8">'PO školství'!$A$1:$K$41</definedName>
    <definedName name="_xlnm.Print_Area" localSheetId="9">'prov.přísp.a dot.'!$A$1:$L$86</definedName>
    <definedName name="_xlnm.Print_Area" localSheetId="2">'příjmy'!$A$1:$F$58</definedName>
    <definedName name="_xlnm.Print_Area" localSheetId="14">'Rekapit.'!$B$1:$H$12</definedName>
    <definedName name="_xlnm.Print_Area" localSheetId="1">'rekapitulace'!$A$1:$E$20</definedName>
    <definedName name="_xlnm.Print_Area" localSheetId="0">'soupis příloh'!$A$1:$C$43</definedName>
    <definedName name="_xlnm.Print_Area" localSheetId="3">'sumář odborů'!$A$1:$E$24</definedName>
  </definedNames>
  <calcPr fullCalcOnLoad="1"/>
</workbook>
</file>

<file path=xl/sharedStrings.xml><?xml version="1.0" encoding="utf-8"?>
<sst xmlns="http://schemas.openxmlformats.org/spreadsheetml/2006/main" count="827" uniqueCount="578">
  <si>
    <t xml:space="preserve">Upravený rozpočet                                      k 3.11.2009                                     </t>
  </si>
  <si>
    <t>Čerpání                         k 31.10.2009</t>
  </si>
  <si>
    <t>Požadavek                                   na r. 2009</t>
  </si>
  <si>
    <t>RMO                  I. čtení</t>
  </si>
  <si>
    <t>ZOO Olomouc</t>
  </si>
  <si>
    <t>3741-5331-1077</t>
  </si>
  <si>
    <t>Moravské divadlo</t>
  </si>
  <si>
    <t>3311-5331-1150</t>
  </si>
  <si>
    <t>Divadlo hudby</t>
  </si>
  <si>
    <t>3311-5331-1160</t>
  </si>
  <si>
    <t>Moravská filharmonie</t>
  </si>
  <si>
    <t>3312-5331-1170</t>
  </si>
  <si>
    <t>Knihovna města Olomouce</t>
  </si>
  <si>
    <t>3314-5331-1180</t>
  </si>
  <si>
    <t>Hřbitovy města Olomouce</t>
  </si>
  <si>
    <t>3632-5331-1650</t>
  </si>
  <si>
    <t>Správa lesů města Olomouce</t>
  </si>
  <si>
    <t>1031-5331-1780</t>
  </si>
  <si>
    <t>v příjmech města (hospodářská činnost) zahrnut nájem ve výši                         4,5 mil. Kč + DPH (tj. 5.355 tis. Kč)</t>
  </si>
  <si>
    <t>CELKEM přísp. organizace</t>
  </si>
  <si>
    <t xml:space="preserve">Položka </t>
  </si>
  <si>
    <t>příjmy</t>
  </si>
  <si>
    <t>zdroje FRB celkem</t>
  </si>
  <si>
    <t>výdaje</t>
  </si>
  <si>
    <t>tato částka se zvýší o aktualizovaný zůstatek fondu k 31. 12. 2009</t>
  </si>
  <si>
    <t>výdaje FRB celkem</t>
  </si>
  <si>
    <t>nevyčerpané prostředky jsou převoditelné do dalších let</t>
  </si>
  <si>
    <r>
      <t>2460-</t>
    </r>
    <r>
      <rPr>
        <sz val="8"/>
        <rFont val="Arial CE"/>
        <family val="2"/>
      </rPr>
      <t>splátky půjček od obyvatelstva</t>
    </r>
  </si>
  <si>
    <r>
      <t>6171-</t>
    </r>
    <r>
      <rPr>
        <sz val="8"/>
        <rFont val="Arial CE"/>
        <family val="2"/>
      </rPr>
      <t>činnost místni správy</t>
    </r>
  </si>
  <si>
    <r>
      <t>5901-</t>
    </r>
    <r>
      <rPr>
        <sz val="8"/>
        <rFont val="Arial CE"/>
        <family val="2"/>
      </rPr>
      <t>nespecifikované rezervy</t>
    </r>
  </si>
  <si>
    <t>Schválený rozpočet 2009                     v tis. Kč</t>
  </si>
  <si>
    <t>Upravený rozpočet                    k 16.9.2003                   v Kč</t>
  </si>
  <si>
    <t>Změna                    v Kč</t>
  </si>
  <si>
    <t>Upravený rozpočet                      k 3. 11. 2009               v Kč                     (po úsporách)</t>
  </si>
  <si>
    <t>Čerpání/plnění                  k 31. 10. 2009                    v Kč</t>
  </si>
  <si>
    <t>%                 plnění/čerpání</t>
  </si>
  <si>
    <t>Návrh rozpočtu 2010                v tis. Kč</t>
  </si>
  <si>
    <t>dle platných pravidel je možno v průběhu roku použít na poskytování</t>
  </si>
  <si>
    <t>úvěru z FRB částku do 20 mil. Kč</t>
  </si>
  <si>
    <r>
      <t>5660-</t>
    </r>
    <r>
      <rPr>
        <sz val="8"/>
        <rFont val="Arial CE"/>
        <family val="2"/>
      </rPr>
      <t xml:space="preserve">neinv. půjčené prostř. obyvatelstvu </t>
    </r>
  </si>
  <si>
    <r>
      <t>5624</t>
    </r>
    <r>
      <rPr>
        <sz val="8"/>
        <rFont val="Arial CE"/>
        <family val="2"/>
      </rPr>
      <t>-neinv. půjč. prostř. spol. vlastníků jednotek</t>
    </r>
  </si>
  <si>
    <t>§</t>
  </si>
  <si>
    <t>Pol.</t>
  </si>
  <si>
    <t>Organizace</t>
  </si>
  <si>
    <t>Služby</t>
  </si>
  <si>
    <t>Upravený rozpočet              k 30.6.2009</t>
  </si>
  <si>
    <t>Upravený rozpočet              k 3.11.2009  (po úsporách)</t>
  </si>
  <si>
    <t>Čerpání                     k 31.10.2009</t>
  </si>
  <si>
    <t>RMO I. čtení</t>
  </si>
  <si>
    <t>úspory</t>
  </si>
  <si>
    <t>07 - odbor dopravy</t>
  </si>
  <si>
    <t>TSMO, a. s.</t>
  </si>
  <si>
    <t>mandátní smlouva</t>
  </si>
  <si>
    <t>org.10569</t>
  </si>
  <si>
    <t>skládka materiálu</t>
  </si>
  <si>
    <t>org. 10563</t>
  </si>
  <si>
    <t>podzemní parkoviště</t>
  </si>
  <si>
    <t>org. 10564</t>
  </si>
  <si>
    <t>pasport MK</t>
  </si>
  <si>
    <t>org. 10565</t>
  </si>
  <si>
    <t>rozkopávky MK</t>
  </si>
  <si>
    <t>org. 10566</t>
  </si>
  <si>
    <t>výběr parkovného</t>
  </si>
  <si>
    <t>org. 10561</t>
  </si>
  <si>
    <t>DPMO, a. s.</t>
  </si>
  <si>
    <t>dopravní obslužnost</t>
  </si>
  <si>
    <t>org. 2671</t>
  </si>
  <si>
    <t xml:space="preserve">Veolia </t>
  </si>
  <si>
    <t>org. 2672</t>
  </si>
  <si>
    <t xml:space="preserve">Transport </t>
  </si>
  <si>
    <t>Morava, a. s.</t>
  </si>
  <si>
    <t>ostatní</t>
  </si>
  <si>
    <t>dotace tisku jízd. řádů</t>
  </si>
  <si>
    <t>org. 2673</t>
  </si>
  <si>
    <t>smluvní jízdné</t>
  </si>
  <si>
    <t>org. 2674 (DPMO, Veolia Transport Morava, ČD)</t>
  </si>
  <si>
    <t>objížďky, změny jízdních řádů</t>
  </si>
  <si>
    <t>org. 2675</t>
  </si>
  <si>
    <t>veřejné osvětlení a SSZ</t>
  </si>
  <si>
    <t>org. 10567</t>
  </si>
  <si>
    <t>pasport VO a SSZ</t>
  </si>
  <si>
    <t>org. 10568</t>
  </si>
  <si>
    <t>Celkem odbor dopravy</t>
  </si>
  <si>
    <t>11 - odb. vn. vztahů a informací</t>
  </si>
  <si>
    <t>udržování a opravy inform. systému                                             v přednádražním prostoru</t>
  </si>
  <si>
    <t>org. 1056</t>
  </si>
  <si>
    <t>kontrola tech. stavu a údržba veř. hřišť</t>
  </si>
  <si>
    <t xml:space="preserve">org. 1056 </t>
  </si>
  <si>
    <t>Celkem odbor vn. vztahů a inf.</t>
  </si>
  <si>
    <t>19 - odbor správy</t>
  </si>
  <si>
    <t>udržování  mobiliáře v přednádražním prostoru</t>
  </si>
  <si>
    <t>údržba veř. WC, Sokolská ul.  -údržba mobiliáře</t>
  </si>
  <si>
    <t>Celkem odbor správy</t>
  </si>
  <si>
    <t>Výstaviště FLORA, a. s.</t>
  </si>
  <si>
    <t>Výstaviště Flora Olomouc, a. s.</t>
  </si>
  <si>
    <t>org. 1075</t>
  </si>
  <si>
    <t>sběr a svoz komunál. odpadů</t>
  </si>
  <si>
    <t>čistota města vč. státních komunikací</t>
  </si>
  <si>
    <t xml:space="preserve">org. 10561 </t>
  </si>
  <si>
    <t>péče o vzhled obcí a veřejnou zeleň</t>
  </si>
  <si>
    <t>pasport VZ</t>
  </si>
  <si>
    <t>org. 1057</t>
  </si>
  <si>
    <t>správa a údržba areálu Chválkovice</t>
  </si>
  <si>
    <t>Celkem odbor životního prostředí</t>
  </si>
  <si>
    <t>41 - odbor majetkoprávní</t>
  </si>
  <si>
    <t>správa, provoz a údržba Arionovy kašny</t>
  </si>
  <si>
    <t>údržba a provozování památek</t>
  </si>
  <si>
    <t xml:space="preserve">org. 1056 - 24 tis. Památník bojovníků za svobodu a demokracii,                              </t>
  </si>
  <si>
    <t>290 tis. Michalské schody</t>
  </si>
  <si>
    <t>SNO, a. s.</t>
  </si>
  <si>
    <t>obstarávání správy nemovitostí</t>
  </si>
  <si>
    <t>org. 1670</t>
  </si>
  <si>
    <t>provozování fontány a pítek v přednádražním prostoru</t>
  </si>
  <si>
    <t>správa a provoz pítka - P. Malého prince</t>
  </si>
  <si>
    <t>údržba vod. ploch - rybník Tabulák + kašna Jalta</t>
  </si>
  <si>
    <t xml:space="preserve">org. 10562  </t>
  </si>
  <si>
    <t>údržba povodňové mříže na Nemilance</t>
  </si>
  <si>
    <t xml:space="preserve">org. 10563 </t>
  </si>
  <si>
    <t>údržba odvodňovacího koryta Povelská</t>
  </si>
  <si>
    <t xml:space="preserve">org. 10564  </t>
  </si>
  <si>
    <t>Celkem odbor majetkoprávní</t>
  </si>
  <si>
    <t>42 - odbor ochrany</t>
  </si>
  <si>
    <t xml:space="preserve">org. 1056: protipovodňová opatření - údržba koryta Nemilanka       </t>
  </si>
  <si>
    <t xml:space="preserve">v Povelské ul. 26 tis., údržba koryta a přilehlých ploch  </t>
  </si>
  <si>
    <t xml:space="preserve">na ul. Zolova, údržba koryta Adamovka v kat. území Droždín -  </t>
  </si>
  <si>
    <t xml:space="preserve">Sv. Kopeček 20 tis., údržba vodočtů a zařízení CO 20 tis., údržba </t>
  </si>
  <si>
    <t xml:space="preserve">přečerpávací stanice Chomoutov 91 tis., údržba související </t>
  </si>
  <si>
    <t xml:space="preserve">dešťové kanalizace Chomoutov 90 tis. </t>
  </si>
  <si>
    <t>Celkem odbor ochrany</t>
  </si>
  <si>
    <t>Celkem objednávky veř. služeb dle odborů</t>
  </si>
  <si>
    <t>TSMO, a. s. celkem</t>
  </si>
  <si>
    <t>Dopravní obslužnost celkem</t>
  </si>
  <si>
    <t xml:space="preserve">z toho: DPMO, a. s. </t>
  </si>
  <si>
    <t xml:space="preserve">           Veolia Transport Morava, a. s.</t>
  </si>
  <si>
    <t xml:space="preserve">           ostatní</t>
  </si>
  <si>
    <t>FLORA, a. s. celkem</t>
  </si>
  <si>
    <t>Správa nemovitostí Olomouc, a. s.</t>
  </si>
  <si>
    <t>CELKEM obj. veř. služeb dle subjektů</t>
  </si>
  <si>
    <t xml:space="preserve">Poznámka                            </t>
  </si>
  <si>
    <t>01 - kancelář primátora</t>
  </si>
  <si>
    <t>02 - odbor investic</t>
  </si>
  <si>
    <t>03 - odbor koncepce a rozvoje</t>
  </si>
  <si>
    <t>04 - odbor živnostenský</t>
  </si>
  <si>
    <t>05 - odbor ekonomický</t>
  </si>
  <si>
    <t>06 - odbor interního auditu a kontroly</t>
  </si>
  <si>
    <t>08 - odbor agendy řidičů a motor. vozidel</t>
  </si>
  <si>
    <t>10 - stavební odbor</t>
  </si>
  <si>
    <t>11 - odbor vn. vztahů a informací</t>
  </si>
  <si>
    <t>13 - odbor informatiky</t>
  </si>
  <si>
    <t xml:space="preserve">14 - odbor školství - školské práv. subjekty            </t>
  </si>
  <si>
    <t>15 - odbor sociální pomoci</t>
  </si>
  <si>
    <t>20 - Městská policie</t>
  </si>
  <si>
    <t>30 - odbor památkové péče</t>
  </si>
  <si>
    <t>41 - majetkoprávní odbor</t>
  </si>
  <si>
    <t>44 - odbor evropských projektů</t>
  </si>
  <si>
    <t>Odbory celkem</t>
  </si>
  <si>
    <t>Poznámka: Ve sloupci  "RMO" jsou formou sdílení promítnuty částky z oblasti "dotace, příspěvky a granty" - přímá vazba na přílohu č. 7. Při úpravě částky v příloze č. 7 dojde automaticky ke korekci v příloze č. 3 a v celkové rekapitulaci (příloha č. 1)</t>
  </si>
  <si>
    <t>Číslo pol.</t>
  </si>
  <si>
    <t>Název položky</t>
  </si>
  <si>
    <t>Návrh RMO 30. 11. 2009</t>
  </si>
  <si>
    <t>Snížení příjmů</t>
  </si>
  <si>
    <t>daň z příjmů fyz. osob ze závislé činnosti</t>
  </si>
  <si>
    <t>daň z příjmů fyz. osob ze samost. výděl. činnosti</t>
  </si>
  <si>
    <t>daň z příjmů fyz. osob z kapitálových výnosů</t>
  </si>
  <si>
    <t>daň z příjmů práv. osob</t>
  </si>
  <si>
    <t>daň z příjmů práv. osob za obce (19 %)</t>
  </si>
  <si>
    <t xml:space="preserve">SLMO 1.285 tis. Kč  </t>
  </si>
  <si>
    <t>daň z přidané hodnoty</t>
  </si>
  <si>
    <t>daň z nemovitostí</t>
  </si>
  <si>
    <t>od r. 2010 platná nová OZV - úprava koeficientu (zahrnuto i navýšení o 100 mil. Kč v návaznosti na úpravu zákona)</t>
  </si>
  <si>
    <t>daně celkem</t>
  </si>
  <si>
    <t>poplatky za znečišťování ovzduší</t>
  </si>
  <si>
    <t>příjem prostřednictvím státního rozpočtu</t>
  </si>
  <si>
    <t>odvody za odnětí půdy ze ZPF</t>
  </si>
  <si>
    <t>jednorázový, neopakující se příjem prostřednictvím státního rozpočtu</t>
  </si>
  <si>
    <t>poplatek za odstraňování komunálního odpadu</t>
  </si>
  <si>
    <t>poplatek ze psů</t>
  </si>
  <si>
    <t>poplatek za lázeňský nebo rekreační pobyt</t>
  </si>
  <si>
    <t>poplatek  za užívání veřejného prostranství</t>
  </si>
  <si>
    <t>poplatek ze vstupného</t>
  </si>
  <si>
    <t>poplatek z ubytovací kapacity</t>
  </si>
  <si>
    <t>poplatek za provozovaný výherní hrací přístroj</t>
  </si>
  <si>
    <t>odvod výtěžku z provozování loterií</t>
  </si>
  <si>
    <t>příjmy za zkoušky z odborné způsobilosti od</t>
  </si>
  <si>
    <t>žadatelů o řidičské oprávnění</t>
  </si>
  <si>
    <t>správní poplatky - VHP</t>
  </si>
  <si>
    <t>správní poplatky</t>
  </si>
  <si>
    <t xml:space="preserve">občanské průkazů )                                                  </t>
  </si>
  <si>
    <t>poplatky celkem</t>
  </si>
  <si>
    <t>Celkem tř. 1 - DAŇOVÉ PŘÍJMY</t>
  </si>
  <si>
    <t>příjmy z poskytování služeb a výrobků</t>
  </si>
  <si>
    <t xml:space="preserve">příjmy z jeslí                                                                                             </t>
  </si>
  <si>
    <t>Azylový dům</t>
  </si>
  <si>
    <t xml:space="preserve">Domov pro ženy a matky s dětmi                                                            </t>
  </si>
  <si>
    <t>tržba za kopírování na veřejné kopírce na Hynaisově ulici</t>
  </si>
  <si>
    <t xml:space="preserve">platby občanů za používání internetu </t>
  </si>
  <si>
    <t>úhrada KÚ OK (fakturace odboru sociálních služeb a zdravotnictví  na základě smluv o zajištění poskytování</t>
  </si>
  <si>
    <t>sociálních služeb)</t>
  </si>
  <si>
    <t>příjmy z prodeje zboží</t>
  </si>
  <si>
    <t>odbor sociálních služeb a zdravotnictví - příjmy z prodeje tiskopisů receptů</t>
  </si>
  <si>
    <t>příjmy z úroků</t>
  </si>
  <si>
    <t>sankční platby přijaté od jiných subjektů</t>
  </si>
  <si>
    <t>ostatní pokuty</t>
  </si>
  <si>
    <t xml:space="preserve">pokuty stavební odbor </t>
  </si>
  <si>
    <t xml:space="preserve">pokuty odbor agendy řidičů a motor. vozidel   </t>
  </si>
  <si>
    <t xml:space="preserve">pokuty Městská policie </t>
  </si>
  <si>
    <t>pokuty odbor životního prostředí</t>
  </si>
  <si>
    <t>přijaté nekapitálové příspěvky a náhrady</t>
  </si>
  <si>
    <t>platby Vojenské policie ČR za dopravu pracovníků MHD</t>
  </si>
  <si>
    <t>tržby IDOS od obcí a obchodních center dle smluv</t>
  </si>
  <si>
    <t>např. vratky přeplatků záloh z minulých let za energie apod.</t>
  </si>
  <si>
    <t xml:space="preserve">výnosy soudních řízení </t>
  </si>
  <si>
    <t>ostatní nedaňové příjmy j. n.</t>
  </si>
  <si>
    <t xml:space="preserve">nahodilé příjmy z minulých let - neopakující se platby (vratky sankcí, uhrazené pohledávky od zaměstnaců apod.) </t>
  </si>
  <si>
    <t xml:space="preserve">dotační tituly, na jejich příjem v roce 2010 jsou již podepsány závazné smlouvy </t>
  </si>
  <si>
    <t>příjmy z úhrad dobývacího prostoru</t>
  </si>
  <si>
    <t>splátky půjčených prostředků od obyvatelstva</t>
  </si>
  <si>
    <t xml:space="preserve">FRB klasický 20.438 tis. Kč, FRB povodňový 7 tis. Kč </t>
  </si>
  <si>
    <t>Celkem tř. 2 - NEDAŇOVÉ PŘÍJMY</t>
  </si>
  <si>
    <t>neinv. přij. transf. v rámci souhrn. dotač. vztahu</t>
  </si>
  <si>
    <t>neinvestiční přijaté transfery od obcí</t>
  </si>
  <si>
    <t>školství, platby obcí za cizí žáky</t>
  </si>
  <si>
    <t>úhrady od obecních úřadů za výkon státní správy</t>
  </si>
  <si>
    <t>převody z vlastních fondů hosp. činnosti (81 %)</t>
  </si>
  <si>
    <t>SLMO 4.070 tis. Kč</t>
  </si>
  <si>
    <t>Celkem tř. 4 - PŘIJATÉ DOTACE</t>
  </si>
  <si>
    <t>PŘÍJMY CELKEM</t>
  </si>
  <si>
    <r>
      <t>SNO, a. s. 13.190 tis. Kč;</t>
    </r>
    <r>
      <rPr>
        <sz val="8"/>
        <color indexed="10"/>
        <rFont val="Arial Narrow"/>
        <family val="2"/>
      </rPr>
      <t xml:space="preserve"> </t>
    </r>
    <r>
      <rPr>
        <sz val="8"/>
        <rFont val="Arial Narrow"/>
        <family val="2"/>
      </rPr>
      <t>MmOl 31.756 tis. Kč;</t>
    </r>
    <r>
      <rPr>
        <sz val="8"/>
        <color indexed="10"/>
        <rFont val="Arial Narrow"/>
        <family val="2"/>
      </rPr>
      <t xml:space="preserve"> </t>
    </r>
    <r>
      <rPr>
        <sz val="8"/>
        <rFont val="Arial Narrow"/>
        <family val="2"/>
      </rPr>
      <t>MOVO, a. s. 13.497 tis. Kč;</t>
    </r>
    <r>
      <rPr>
        <sz val="8"/>
        <color indexed="10"/>
        <rFont val="Arial Narrow"/>
        <family val="2"/>
      </rPr>
      <t xml:space="preserve">  </t>
    </r>
    <r>
      <rPr>
        <sz val="8"/>
        <rFont val="Arial Narrow"/>
        <family val="2"/>
      </rPr>
      <t xml:space="preserve">OLTERM &amp; TD, a. s. 95 tis. Kč;  </t>
    </r>
    <r>
      <rPr>
        <sz val="8"/>
        <color indexed="10"/>
        <rFont val="Arial Narrow"/>
        <family val="2"/>
      </rPr>
      <t xml:space="preserve">                        </t>
    </r>
  </si>
  <si>
    <r>
      <t xml:space="preserve"> </t>
    </r>
    <r>
      <rPr>
        <sz val="8"/>
        <rFont val="Arial Narrow"/>
        <family val="2"/>
      </rPr>
      <t>ve výdajích ekonom. odboru se promítne 50 % odvod do státního rozpočtu, tj. 11 mil. Kč</t>
    </r>
  </si>
  <si>
    <r>
      <t>stavební odbor 700 tis. Kč;</t>
    </r>
    <r>
      <rPr>
        <sz val="8"/>
        <color indexed="10"/>
        <rFont val="Arial Narrow"/>
        <family val="2"/>
      </rPr>
      <t xml:space="preserve"> </t>
    </r>
    <r>
      <rPr>
        <sz val="8"/>
        <rFont val="Arial Narrow"/>
        <family val="2"/>
      </rPr>
      <t>živnostenský odbor 1.888 tis. Kč; odbor správy 10 mil. Kč (matrika, cest. doklady,</t>
    </r>
  </si>
  <si>
    <r>
      <t xml:space="preserve">SNO, a. s. 56.230 tis. Kč; MmOl 135.377 tis. Kč; MOVO, a. s. 57.541 tis. Kč; OLTERM &amp; TD, a. s. 405 tis. Kč ;         </t>
    </r>
    <r>
      <rPr>
        <sz val="8"/>
        <color indexed="10"/>
        <rFont val="Arial Narrow"/>
        <family val="2"/>
      </rPr>
      <t xml:space="preserve">           </t>
    </r>
  </si>
  <si>
    <t>DLE PLATNÉ ROZPOČTOVÉ SKLADBY</t>
  </si>
  <si>
    <t>VÝDAJE CELKEM</t>
  </si>
  <si>
    <t>z toho tř. 5 - provoz</t>
  </si>
  <si>
    <t>- odbory</t>
  </si>
  <si>
    <t>- příspěvkové organizace</t>
  </si>
  <si>
    <t>- příspěvkové organizace - škol. subj.</t>
  </si>
  <si>
    <t>- objednávky veř. služeb u a. s.</t>
  </si>
  <si>
    <t>- výdaje účel. fondů (FRB)</t>
  </si>
  <si>
    <t xml:space="preserve"> - vrácená DPH</t>
  </si>
  <si>
    <t>z toho tř. 6 - investice</t>
  </si>
  <si>
    <t>- investice MmOl</t>
  </si>
  <si>
    <t>- investice hrazené z odvodů MOVO, a. s.</t>
  </si>
  <si>
    <t xml:space="preserve">viz. materiál odboru investic - část C (samostatná tabulka investice MOVO, a. s.) </t>
  </si>
  <si>
    <t>kontrola součtu financování</t>
  </si>
  <si>
    <t>dlouhodobé přijaté půjčené prostředky</t>
  </si>
  <si>
    <t>zapojení III. tranše úvěru u EIB</t>
  </si>
  <si>
    <t>krátkodobé přijaté půjčené prostředky</t>
  </si>
  <si>
    <t>obnovení revolvingového úvěru u KB, a. s. na období 2009 - 2010, sloužícího                           k překlenutí časového nesouladu mezi příjmy a výdaji města</t>
  </si>
  <si>
    <t>uhrazené splátky krátkodobých přij. půjček</t>
  </si>
  <si>
    <t>splátka revolvingového úvěru u KB, a. s. za období 2008 - 2009</t>
  </si>
  <si>
    <t>uhrazené splátky dlouhodobých přij. půjček</t>
  </si>
  <si>
    <t>20 mil. Kč ČS, a. s.; 35 mil. Kč KB, a. s.; 873 tis. Kč MF ČR (kanalizace Holice); 11.765 tis. Kč MOVO, a. s.; 2.436  tis. Kč SFŽP ČR  Fond soudržnosti ISPA;                         25 mil. Kč Kommunalkredit Austria AG</t>
  </si>
  <si>
    <t>Celkový požadavek na investice (včetně SMOL, SMV, a. s., SNO, a. s.)</t>
  </si>
  <si>
    <t>Chybějící zdroje na investice</t>
  </si>
  <si>
    <r>
      <t xml:space="preserve">PŘÍJMY CELKEM                              </t>
    </r>
    <r>
      <rPr>
        <b/>
        <i/>
        <sz val="8"/>
        <rFont val="Arial CE"/>
        <family val="2"/>
      </rPr>
      <t xml:space="preserve"> tř. 1+2+3+4</t>
    </r>
  </si>
  <si>
    <r>
      <t xml:space="preserve">FINANCOVÁNÍ CELKEM                             </t>
    </r>
    <r>
      <rPr>
        <b/>
        <i/>
        <sz val="10"/>
        <rFont val="Arial CE"/>
        <family val="2"/>
      </rPr>
      <t xml:space="preserve"> </t>
    </r>
    <r>
      <rPr>
        <b/>
        <i/>
        <sz val="8"/>
        <rFont val="Arial CE"/>
        <family val="2"/>
      </rPr>
      <t>třída 8</t>
    </r>
  </si>
  <si>
    <t>ČÁST  A:</t>
  </si>
  <si>
    <t>Příloha č. 1</t>
  </si>
  <si>
    <t>str. 1</t>
  </si>
  <si>
    <t>Příloha č. 2</t>
  </si>
  <si>
    <t>str. 2</t>
  </si>
  <si>
    <t>Příloha č. 3</t>
  </si>
  <si>
    <t>str. 3</t>
  </si>
  <si>
    <t>Příloha č. 4</t>
  </si>
  <si>
    <t>Příloha č. 5</t>
  </si>
  <si>
    <t>org. 251</t>
  </si>
  <si>
    <t>realizace projektu "Olomouc Region Card"</t>
  </si>
  <si>
    <t>příspěvky do 5.000,-Kč</t>
  </si>
  <si>
    <t xml:space="preserve">Rekapitulace rozpočtu </t>
  </si>
  <si>
    <t>Příjmy</t>
  </si>
  <si>
    <t>Sumář provozních výdajů odborů MmOl</t>
  </si>
  <si>
    <t>Sumář objednávek veřejných služeb u akciových společností</t>
  </si>
  <si>
    <t>str. 4 - 5</t>
  </si>
  <si>
    <t xml:space="preserve">org. </t>
  </si>
  <si>
    <t>pol.</t>
  </si>
  <si>
    <t>Název stavby</t>
  </si>
  <si>
    <t>Schválený rozpočet                              na rok 2010</t>
  </si>
  <si>
    <t xml:space="preserve">                      A - stavební investice</t>
  </si>
  <si>
    <t>A - stavební investice</t>
  </si>
  <si>
    <t>Bezbariérové úpravy komunikací - trasa J</t>
  </si>
  <si>
    <t>realizuje odbor investic</t>
  </si>
  <si>
    <t xml:space="preserve">Černovír -  hasičská zbrojnice </t>
  </si>
  <si>
    <t>Černovír - vojenský hřbitov</t>
  </si>
  <si>
    <t>Darwinova - rekonstrukce komunikace a inž. sítí</t>
  </si>
  <si>
    <t>Dětská hřiště</t>
  </si>
  <si>
    <t>Chválkovické Paseky - parkoviště</t>
  </si>
  <si>
    <t>Informační a orientační systém města Olomouce</t>
  </si>
  <si>
    <t>Informační centrum Olomouc - rekonstrukce, interiér</t>
  </si>
  <si>
    <t>ZOO Olomouc - informační centrum</t>
  </si>
  <si>
    <t>Jeremenkova - přednádražní prostor - IV.etapa</t>
  </si>
  <si>
    <t>Korunní pevnůstka - inženýrské sítě</t>
  </si>
  <si>
    <t>Krakovská - rekonstrukce komunikace a inž. sítí</t>
  </si>
  <si>
    <t>Lošov, Svolinského - chodník a autobusová točna</t>
  </si>
  <si>
    <t>Lošov, Svolinského - chodník a autobusová zastávka</t>
  </si>
  <si>
    <t xml:space="preserve">Máchalova ul. - rek. komunikace a inž. sítí </t>
  </si>
  <si>
    <t>Malá parkoviště</t>
  </si>
  <si>
    <t>Malinovského - rekonstrukce komunikace a inž. sítí</t>
  </si>
  <si>
    <t>MŠ Dělnická - vstup</t>
  </si>
  <si>
    <t>Na Zábraní - rek. komunikace</t>
  </si>
  <si>
    <t>Obnova mobiliáře a cestní sítě v olom. historických sadech - Smetanovy sady</t>
  </si>
  <si>
    <t>Okružní, směr centrum Haná zastávka MHD</t>
  </si>
  <si>
    <t>Okružní, směr město zastávka MHD</t>
  </si>
  <si>
    <t>Olomouc - rekonstrukce a dobudování stokové sítě II.část</t>
  </si>
  <si>
    <t xml:space="preserve">Pasteurova - přechod pro chodce </t>
  </si>
  <si>
    <t>Poděbrady, Chomoutov lávka</t>
  </si>
  <si>
    <t>Průchodní ul. - rekonstrukce komunikace a inž. sítí</t>
  </si>
  <si>
    <t>Přemístění zastávkových panelů MHD</t>
  </si>
  <si>
    <t>Přichystalova ulice - obratiště a rekonstrukce komunikace</t>
  </si>
  <si>
    <t>Schweitzerova - chodník, přechod</t>
  </si>
  <si>
    <t>Skupova - rozšíření parkovacích stání</t>
  </si>
  <si>
    <t>Stavební úpravy budovy Kateřinská 23</t>
  </si>
  <si>
    <t>realizuje Městská policie</t>
  </si>
  <si>
    <t>Trnkova - rozšíření parkovacích stání</t>
  </si>
  <si>
    <t>Turistický multimediální průvodce - OLINA</t>
  </si>
  <si>
    <t>realizuje odbor vnějších vztahů a informací</t>
  </si>
  <si>
    <t>U Botanické zahrady - rekonstrukce komunikace a parkovacích stání</t>
  </si>
  <si>
    <t>U potoka - rekonstrukce komunikace</t>
  </si>
  <si>
    <t>U Staré Moravy - rekonstrukce komunikace a inž. sítí  vč. veřejného osvětlení</t>
  </si>
  <si>
    <t xml:space="preserve">Vazební věznice - parkoviště </t>
  </si>
  <si>
    <t>Výstavba přednádražního uzlu - ČD III. etapa</t>
  </si>
  <si>
    <t>ZŠ Heyrovského - ŠJ</t>
  </si>
  <si>
    <t xml:space="preserve">ZŠ Holečkova - II. etapa odstranění  poruch konstrukčního systému </t>
  </si>
  <si>
    <t xml:space="preserve">ZŠ Rožňavská - rekonstrukce hřiště </t>
  </si>
  <si>
    <t>Mezisoučet</t>
  </si>
  <si>
    <t>B - projektová dokumentace</t>
  </si>
  <si>
    <t>Bezručovy sady - lávka</t>
  </si>
  <si>
    <t>Bikepark Olomouc</t>
  </si>
  <si>
    <t>Černovír  - rekolaudace a dobudování kanalizace</t>
  </si>
  <si>
    <t>Dolní náměstí - rekonstrukce</t>
  </si>
  <si>
    <t>DPS Slavonín</t>
  </si>
  <si>
    <t>Erenburgova - přípojky</t>
  </si>
  <si>
    <t>Foerstrova - obslužný záliv</t>
  </si>
  <si>
    <t>Hany Kvapilové - rekonstrukce komunikace a inž. sítí</t>
  </si>
  <si>
    <t>Holice hřbitov - stavební úpravy</t>
  </si>
  <si>
    <t>Silnice Chválkovická 1/46 - stavební úpravy</t>
  </si>
  <si>
    <t>Hejčínské louky - inline stezka</t>
  </si>
  <si>
    <t>Jantarová stezka - úsek Hodolanská - Libušina</t>
  </si>
  <si>
    <t>723</t>
  </si>
  <si>
    <t>Ječmínkova , Na Dílkách - rekonstrukce komunikace</t>
  </si>
  <si>
    <t>Moravská cyklotrasa na území ORP Olomouc, 1. část</t>
  </si>
  <si>
    <t>Mošnerova - rekostrukce komunikace</t>
  </si>
  <si>
    <t>Olomouc - komunikace Pražská - Křelovská</t>
  </si>
  <si>
    <t>Požárníků - dopravní řešení</t>
  </si>
  <si>
    <t>Protipovodňová opatření II. B etapa - související investice</t>
  </si>
  <si>
    <t>Přáslavická svodnice - přeložka</t>
  </si>
  <si>
    <t>Přeložka sběrače C</t>
  </si>
  <si>
    <t>5037</t>
  </si>
  <si>
    <t>Slunečná - rekonstrukce komunikace</t>
  </si>
  <si>
    <t>Týneček - Chválkovice, cyklostezka</t>
  </si>
  <si>
    <t>Ul. 1. máje - stavební úpravy komunikace</t>
  </si>
  <si>
    <t>Ul. 28 října - rekonstrukce komunikace</t>
  </si>
  <si>
    <t>Ul. 8. května - stavební úpravy komunikace</t>
  </si>
  <si>
    <t>Vazební věznice - parkoviště</t>
  </si>
  <si>
    <t xml:space="preserve">Veřejné osvětlení </t>
  </si>
  <si>
    <t xml:space="preserve">Výstaviště Flora Olomouc a. s. - rozvoj a rekonstrukce výstaviště </t>
  </si>
  <si>
    <t xml:space="preserve">Výstaviště Flora Olomouc, a. s. - pavilon A </t>
  </si>
  <si>
    <t>ZŠ Zeyerova - výdejna stravy</t>
  </si>
  <si>
    <t>C - nestavební investice</t>
  </si>
  <si>
    <t xml:space="preserve">Dejme šanci přírodě - nákup informační technologie </t>
  </si>
  <si>
    <t>realizuje odbor školství</t>
  </si>
  <si>
    <t>Informační centrum - rekonstrukce</t>
  </si>
  <si>
    <t>Jednotný systém značení památek a památných domů</t>
  </si>
  <si>
    <t xml:space="preserve">Mezisoučet </t>
  </si>
  <si>
    <t>D - ostatní nákup dlouhodobého majetku - realizuje odbor koncepce a rozvoje</t>
  </si>
  <si>
    <t>D - ostatní nákup dlouhodobého nehmotného majetku - realizuje odbor koncepce a rozvoje</t>
  </si>
  <si>
    <t>Aktualizace cenové mapy</t>
  </si>
  <si>
    <t>Model dopravy města Olomouce</t>
  </si>
  <si>
    <t>Pořízení nového územního plánu</t>
  </si>
  <si>
    <t>Pořízení změn ÚPnSÚ</t>
  </si>
  <si>
    <t xml:space="preserve">Projektová dokumentace </t>
  </si>
  <si>
    <t>E - ostatní nákup dlouhodobého majetku - realizuje odbor evropských projektů</t>
  </si>
  <si>
    <t>E - ostatní nákup dlouhodobého nehmotného majetku - realizuje odbor evropských projektů</t>
  </si>
  <si>
    <t xml:space="preserve">Projekty </t>
  </si>
  <si>
    <t>F - realizuje MOVO, a. s. - orj. 70</t>
  </si>
  <si>
    <t>Projektová dokumentace</t>
  </si>
  <si>
    <t>Propojení vodovodů U Morávky - Dolní Hejčínská</t>
  </si>
  <si>
    <t>Přichystalova ulice - rekonstrukce komunikace</t>
  </si>
  <si>
    <t xml:space="preserve">Rekonstrukce veřejných částí kanalizačních přípojek </t>
  </si>
  <si>
    <t>Šlechtitelů - prodloužení vodovodního řádu</t>
  </si>
  <si>
    <t>Zaměřování stokové sítě pro GIS</t>
  </si>
  <si>
    <t>REKAPITULACE</t>
  </si>
  <si>
    <t>D - ostatní nákup dlouhodobého nehmotného majetku - odbor koncepce a rozvoje</t>
  </si>
  <si>
    <t>E - ostatní nákup dlouhodobého nehmotného majetku - odbor evropských projektů</t>
  </si>
  <si>
    <t>F - MOVO, a. s.</t>
  </si>
  <si>
    <t>Účelové fondy</t>
  </si>
  <si>
    <t xml:space="preserve">Sumář příspěvkových organizací - provozní část rozpočtu  </t>
  </si>
  <si>
    <t>Příloha č. 6 a)</t>
  </si>
  <si>
    <t>Sumář příspěvkových organizací - školských právních subjektů</t>
  </si>
  <si>
    <t xml:space="preserve">- provozní část rozpočtu </t>
  </si>
  <si>
    <t>Příloha č. 6 b)</t>
  </si>
  <si>
    <t xml:space="preserve">Příloha č. 7 </t>
  </si>
  <si>
    <t>Provozní příspěvky a dotace v roce 2010</t>
  </si>
  <si>
    <t xml:space="preserve">Schválený rozpočet                              na rok 2010                            </t>
  </si>
  <si>
    <t xml:space="preserve">Schválený rozpočet                              na rok 2010                             </t>
  </si>
  <si>
    <t xml:space="preserve">Schválený rozpočet                              na rok 2010                                </t>
  </si>
  <si>
    <t xml:space="preserve">Schválený rozpočet                              na rok 2010                        </t>
  </si>
  <si>
    <t xml:space="preserve">Schválený rozpočet                              na rok 2010                               </t>
  </si>
  <si>
    <t>Schválený rozpočet                2010</t>
  </si>
  <si>
    <t>Schválený rozpočet                 2010</t>
  </si>
  <si>
    <t>Schválený rozpočet                   2010</t>
  </si>
  <si>
    <t>Schválený rozpočet                     2010</t>
  </si>
  <si>
    <t xml:space="preserve">  </t>
  </si>
  <si>
    <t>Návrh                         RMO 30.11.2009</t>
  </si>
  <si>
    <t>Návrh                              RMO 30.11.2009</t>
  </si>
  <si>
    <t>Paragraf</t>
  </si>
  <si>
    <t>Položka</t>
  </si>
  <si>
    <t>úspora</t>
  </si>
  <si>
    <t>Schválený rozpočet 2010</t>
  </si>
  <si>
    <t xml:space="preserve"> </t>
  </si>
  <si>
    <t>Celkem</t>
  </si>
  <si>
    <r>
      <t>5161-</t>
    </r>
    <r>
      <rPr>
        <sz val="8"/>
        <rFont val="Arial CE"/>
        <family val="2"/>
      </rPr>
      <t>služby pošt</t>
    </r>
  </si>
  <si>
    <r>
      <t>6171</t>
    </r>
    <r>
      <rPr>
        <sz val="8"/>
        <rFont val="Arial CE"/>
        <family val="2"/>
      </rPr>
      <t>-činnost místní správy</t>
    </r>
  </si>
  <si>
    <t xml:space="preserve">Poznámka </t>
  </si>
  <si>
    <t>Poznámka</t>
  </si>
  <si>
    <t>Schválený rozpočet                                   2010</t>
  </si>
  <si>
    <t xml:space="preserve">odbor soc. pomoci 15 tis. Kč; odbor život. prostř. 460 tis. Kč; odbor agendy řidičů a mot. vozidel 15.800 tis. Kč                                    </t>
  </si>
  <si>
    <t>str. 6 - 7</t>
  </si>
  <si>
    <t>str.  8</t>
  </si>
  <si>
    <t>str. 10 - 12</t>
  </si>
  <si>
    <t>str. 1 - 7</t>
  </si>
  <si>
    <t>Schválený rozpočet investičních akcí</t>
  </si>
  <si>
    <t>částečná úhrada mezd správce veřejnosti hřiště TJ Sokol Slavonín</t>
  </si>
  <si>
    <t>služebné pro Aquapark Olomouc, a.s.</t>
  </si>
  <si>
    <t xml:space="preserve">14 - odbor školství              </t>
  </si>
  <si>
    <t>Moravská vysoká škola</t>
  </si>
  <si>
    <t>granty pro mládež</t>
  </si>
  <si>
    <t>35 - odbor soc. služeb a zdravotnictví</t>
  </si>
  <si>
    <t>ordinace pro bezdomovce</t>
  </si>
  <si>
    <t>příspěvky v oblasti bezbariérových úprav objektů</t>
  </si>
  <si>
    <t xml:space="preserve">příspěvky v sociální oblasti             </t>
  </si>
  <si>
    <t>Nadační fond Okno</t>
  </si>
  <si>
    <t>Hospic Sv. Kopeček - příspěvek na úhradu provozních nákladů</t>
  </si>
  <si>
    <t>Rezerva - program Prevence kriminality</t>
  </si>
  <si>
    <t>40 - odbor životního prostředí</t>
  </si>
  <si>
    <t>Sluňákov, o. p. s. - příspěvek na činnost</t>
  </si>
  <si>
    <t>veř. finanční podpora v oblasti tvorby a ochrany živ. prostředí</t>
  </si>
  <si>
    <t>Celkem provozní příspěvky a dotace</t>
  </si>
  <si>
    <t>Členské příspěvky:</t>
  </si>
  <si>
    <t>Návrh RMO                        27. 11. 2007</t>
  </si>
  <si>
    <t>členské přísp. v odbor. asociacích a spol. pro prac. vysílané zaměst.</t>
  </si>
  <si>
    <t xml:space="preserve">Sdružení obcí střední Moravy (4,- Kč na obyv.) </t>
  </si>
  <si>
    <t>záznamová položka 026</t>
  </si>
  <si>
    <t>07-odbor dopravy</t>
  </si>
  <si>
    <t>čl. příspěvek Sdružení správců komunikací</t>
  </si>
  <si>
    <t>IP</t>
  </si>
  <si>
    <t>11-odbor vn. vztahů a inf.</t>
  </si>
  <si>
    <t>Asociace turistických a inf. center - čl. příspěvek</t>
  </si>
  <si>
    <t xml:space="preserve">org. 250      </t>
  </si>
  <si>
    <t>čl. poplatek Sdružení CR Stř. Morava</t>
  </si>
  <si>
    <t xml:space="preserve">org. 251     </t>
  </si>
  <si>
    <t xml:space="preserve">Svaz měst a obcí - čl. příspěvky </t>
  </si>
  <si>
    <t>Sdružení historických sídel - čl. příspěvek</t>
  </si>
  <si>
    <t>České dědictví UNESCO - čl. příspěvek</t>
  </si>
  <si>
    <t>Sdružení azyl. domů - roční poplatek</t>
  </si>
  <si>
    <t>čl. příspěvek Sdružení azyl. domů</t>
  </si>
  <si>
    <t xml:space="preserve">41-odbor majetkoprávní </t>
  </si>
  <si>
    <t>čl. příspěvek ve Sdružení obcí vodovod Pomoraví</t>
  </si>
  <si>
    <t>Celkem členské příspěvky</t>
  </si>
  <si>
    <t>Org.</t>
  </si>
  <si>
    <t xml:space="preserve">Schválený rozpočet                                          na rok 2009 </t>
  </si>
  <si>
    <t>Změna</t>
  </si>
  <si>
    <t>Upravený rozpočet                                      k 3.11.2009                                      (po úsporách)</t>
  </si>
  <si>
    <t>Čerpání                    k 31.10.2009</t>
  </si>
  <si>
    <t xml:space="preserve">Požadavek                             na r. 2010                      </t>
  </si>
  <si>
    <t>RMO                           I. čtení</t>
  </si>
  <si>
    <t xml:space="preserve">MŠ Jílová                       </t>
  </si>
  <si>
    <t xml:space="preserve">MŠ Škrétova              </t>
  </si>
  <si>
    <t xml:space="preserve">MŠ Helsinská                  </t>
  </si>
  <si>
    <t xml:space="preserve">MŠ kp. Nálepky     </t>
  </si>
  <si>
    <t xml:space="preserve">MŠ Žižkovo nám.      </t>
  </si>
  <si>
    <t>MŠ I. Herrmanna ,   v tom: 220 tis. na hřiště</t>
  </si>
  <si>
    <t xml:space="preserve">MŠ Wolkerova          </t>
  </si>
  <si>
    <t xml:space="preserve">MŠ Dělnická      </t>
  </si>
  <si>
    <t xml:space="preserve">MŠ Michalské strom. </t>
  </si>
  <si>
    <t xml:space="preserve">MŠ Mozartova 6        </t>
  </si>
  <si>
    <t xml:space="preserve">MŠ Zeyerova          </t>
  </si>
  <si>
    <t xml:space="preserve">MŠ Rooseveltova       </t>
  </si>
  <si>
    <t>Celkem  *</t>
  </si>
  <si>
    <t xml:space="preserve">ZŠ Heyrovského               </t>
  </si>
  <si>
    <t xml:space="preserve">ZŠ Zeyerova           </t>
  </si>
  <si>
    <t xml:space="preserve">ZŠ Stupkova           </t>
  </si>
  <si>
    <t xml:space="preserve">ZŠ a MŠ Řezníčkova           </t>
  </si>
  <si>
    <t xml:space="preserve">ZŠ tř. Spojenců                 </t>
  </si>
  <si>
    <t xml:space="preserve">ZŠ a MŠ Demlova  v tom:  220 tis. hřiště                        </t>
  </si>
  <si>
    <t xml:space="preserve">ZŠ a MŠ Holice   v tom: 220 tis. hřiště                    </t>
  </si>
  <si>
    <t xml:space="preserve">ZŠ Mozartova    v tom: 220 tis. hřiště      </t>
  </si>
  <si>
    <t xml:space="preserve">ZŠ a MŠ Nedvědova                  </t>
  </si>
  <si>
    <t xml:space="preserve">FZŠ Tererovo nám.     v tom: 2 x 220 tis. hřiště               </t>
  </si>
  <si>
    <t xml:space="preserve">FZŠ a MŠ Rožňavská (Dr. Horákové)  v tom: 220 tis. hřiště             </t>
  </si>
  <si>
    <t xml:space="preserve">FZŠ a MŠ Holečkova    v tom: 2 x 220 ti. hřiště                  </t>
  </si>
  <si>
    <t xml:space="preserve">ZŠ 8. května                           </t>
  </si>
  <si>
    <t xml:space="preserve">FZŠ Hálkova                      </t>
  </si>
  <si>
    <t xml:space="preserve">ZŠ a MŠ Svatoplukova               </t>
  </si>
  <si>
    <t xml:space="preserve">ZŠ a MŠ Sv. Kopeček (Dvorského)              </t>
  </si>
  <si>
    <t xml:space="preserve">ZŠ a MŠ Nemilany               </t>
  </si>
  <si>
    <t xml:space="preserve">ZŠ a MŠ Gorkého           </t>
  </si>
  <si>
    <t xml:space="preserve">ZŠ Droždín (Gagarinova)                 </t>
  </si>
  <si>
    <t>Celkem právní subjekty</t>
  </si>
  <si>
    <t>Poznámka:</t>
  </si>
  <si>
    <t>*   MŠ: návrh neobsahuje částku na krytí odpisů</t>
  </si>
  <si>
    <t>**  ZŠ: návrh neobsahuje částku na krytí odpisů</t>
  </si>
  <si>
    <t xml:space="preserve">Tyto výdaje jsou v rámci odboru sledovány odděleně - nejsou promítnuty v provozních výdajích </t>
  </si>
  <si>
    <t>odboru školství.</t>
  </si>
  <si>
    <t>Název organizace</t>
  </si>
  <si>
    <t>§, položky, org.</t>
  </si>
  <si>
    <t>Schválený rozpočet na rok 2009</t>
  </si>
  <si>
    <t xml:space="preserve">Celkem  </t>
  </si>
  <si>
    <r>
      <t>5163-</t>
    </r>
    <r>
      <rPr>
        <sz val="8"/>
        <rFont val="Arial CE"/>
        <family val="2"/>
      </rPr>
      <t>služby peněžních ústavů</t>
    </r>
  </si>
  <si>
    <t>Návrh                            RMO 30.11.2009</t>
  </si>
  <si>
    <t>Odbor</t>
  </si>
  <si>
    <t>Účel</t>
  </si>
  <si>
    <t>Schválený rozpočet                                  na rok 2009</t>
  </si>
  <si>
    <t>Upravený rozpočet                                        k 3. 11. 2009</t>
  </si>
  <si>
    <t xml:space="preserve">Požadavek                        na r. 2010 </t>
  </si>
  <si>
    <t>RMO                 I. čtení</t>
  </si>
  <si>
    <t>úprava</t>
  </si>
  <si>
    <t>01-kancelář primátora</t>
  </si>
  <si>
    <t>věcné dary</t>
  </si>
  <si>
    <t>org. 300 - malé projekty - v průběhu roku převod na odbory dle rozhodnutí RMO</t>
  </si>
  <si>
    <t>03-odbor koncepce a rozvoje</t>
  </si>
  <si>
    <t>Regionální fond pro přípravu projektů</t>
  </si>
  <si>
    <t>přísp. města na obnovu památek v rámci st. dot.                                                 z Programu regenerace Městské památkové rezervace a Městské památkové zóny</t>
  </si>
  <si>
    <t>11-odbor vnějších vztahů a inf.</t>
  </si>
  <si>
    <t>zpřístupnění kostelů v tur. sezóně</t>
  </si>
  <si>
    <t>org. 250</t>
  </si>
  <si>
    <t>příspěvek v oblasti cestovního ruchu</t>
  </si>
  <si>
    <t>org. 2512</t>
  </si>
  <si>
    <t>Olomoucká kina, s. r. o. - dokrytí zdrojů na provoz kina Metropol</t>
  </si>
  <si>
    <t>Olomoucké kulturní léto</t>
  </si>
  <si>
    <t>Podzimní festival duchovní hudby</t>
  </si>
  <si>
    <t>maršál Radecký</t>
  </si>
  <si>
    <t>U-klub (L. Friedl)</t>
  </si>
  <si>
    <t>Baroko</t>
  </si>
  <si>
    <t>Pivní festival</t>
  </si>
  <si>
    <t>Kašpárkova říše</t>
  </si>
  <si>
    <t>Svátky písní</t>
  </si>
  <si>
    <t>Konfederace politických vězňů</t>
  </si>
  <si>
    <t>Divadlo Tramtárie</t>
  </si>
  <si>
    <t>Festival Visegradské 4 (jazzový)</t>
  </si>
  <si>
    <t>festival Divadelní FLORA</t>
  </si>
  <si>
    <t>Žerotín</t>
  </si>
  <si>
    <t>Dvořákova Olomouc</t>
  </si>
  <si>
    <t>Varhanní festival</t>
  </si>
  <si>
    <t xml:space="preserve">příspěvky na akce Univerzity Palackého </t>
  </si>
  <si>
    <t>transfery obec.prosp.spol. - příspěvek na kulturu</t>
  </si>
  <si>
    <t>org. 301</t>
  </si>
  <si>
    <t>HC, s. r. o. Olomouc - podpora vrchol.sportu a mládeže</t>
  </si>
  <si>
    <t>1. Holický fotbalový klub Olomouc</t>
  </si>
  <si>
    <t>HC, s. r. o. Olomouc - provoz Zimního stadionu</t>
  </si>
  <si>
    <t>org. 5</t>
  </si>
  <si>
    <t>Olterm &amp; TD, a. s. - opravy Plaveckého stadionu</t>
  </si>
  <si>
    <t>org. 6</t>
  </si>
  <si>
    <t>Olterm &amp; TD, a. s. - správa a provoz Plaveckého stadionu</t>
  </si>
  <si>
    <t>org. 7(v tom 5.100 tis.hl.smlouva a 2.900 tis.plavání batolat)</t>
  </si>
  <si>
    <t>RS ČSTV - vyhlašování sportovců</t>
  </si>
  <si>
    <t>volejbal žen SK UP</t>
  </si>
  <si>
    <t>Atletický klub Olomouc</t>
  </si>
  <si>
    <t>házená žen - Zora</t>
  </si>
  <si>
    <t>Rok s pohybem na kurzy lyžov. a snowboard.pro MŠ, ZŠ, spec. školy</t>
  </si>
  <si>
    <t>významné sportovní akce</t>
  </si>
  <si>
    <t xml:space="preserve">HC, občanské sdružení Olomouc </t>
  </si>
  <si>
    <t>veřejná podpora v oblasti sportu a tělovýchovy (granty)</t>
  </si>
  <si>
    <t>org. 1</t>
  </si>
  <si>
    <t>nespecifikované akce dle rozhodnutí RmO</t>
  </si>
  <si>
    <t>org. 4</t>
  </si>
  <si>
    <t>Návrh                                  RMO 30.11.2009</t>
  </si>
  <si>
    <t>org. 354</t>
  </si>
  <si>
    <t>str. 9</t>
  </si>
  <si>
    <t>ČÁST  B:</t>
  </si>
  <si>
    <t>Jmenovitý rozpis provozních výdajů dle jednotlivých odborů</t>
  </si>
  <si>
    <t>str. 1 - 45</t>
  </si>
  <si>
    <t>zimní údržba komunikací</t>
  </si>
  <si>
    <t>org. 105621</t>
  </si>
  <si>
    <t>výkon st. správy 89.848.500,00 Kč;  školství 14.336.700,--Kč; Knihovna města Ol. 17.744.000,-- Kč</t>
  </si>
  <si>
    <t>globální dotace</t>
  </si>
  <si>
    <r>
      <t>3611</t>
    </r>
    <r>
      <rPr>
        <sz val="8"/>
        <rFont val="Arial CE"/>
        <family val="0"/>
      </rPr>
      <t>-podpora individuální výstavby</t>
    </r>
  </si>
  <si>
    <r>
      <t>3611</t>
    </r>
    <r>
      <rPr>
        <sz val="8"/>
        <rFont val="Arial CE"/>
        <family val="2"/>
      </rPr>
      <t>-podpora individuální výstavby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</si>
</sst>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\ &quot;Kč&quot;"/>
    <numFmt numFmtId="166" formatCode="#,##0.00_ ;\-#,##0.00\ "/>
    <numFmt numFmtId="167" formatCode="#,##0.00\ &quot;Kč&quot;"/>
    <numFmt numFmtId="168" formatCode="#,##0.0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"/>
    <numFmt numFmtId="173" formatCode="0.0"/>
  </numFmts>
  <fonts count="41">
    <font>
      <sz val="10"/>
      <name val="Arial"/>
      <family val="0"/>
    </font>
    <font>
      <sz val="10"/>
      <name val="Arial CE"/>
      <family val="0"/>
    </font>
    <font>
      <sz val="8"/>
      <name val="Arial CE"/>
      <family val="2"/>
    </font>
    <font>
      <sz val="10"/>
      <name val="Arial Narrow"/>
      <family val="2"/>
    </font>
    <font>
      <b/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sz val="8"/>
      <color indexed="8"/>
      <name val="Arial CE"/>
      <family val="2"/>
    </font>
    <font>
      <sz val="10"/>
      <color indexed="10"/>
      <name val="Arial CE"/>
      <family val="0"/>
    </font>
    <font>
      <b/>
      <sz val="8"/>
      <color indexed="10"/>
      <name val="Arial"/>
      <family val="2"/>
    </font>
    <font>
      <sz val="8"/>
      <name val="Arial Narrow"/>
      <family val="2"/>
    </font>
    <font>
      <b/>
      <sz val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Arial CE"/>
      <family val="2"/>
    </font>
    <font>
      <sz val="8"/>
      <color indexed="12"/>
      <name val="Arial CE"/>
      <family val="2"/>
    </font>
    <font>
      <b/>
      <sz val="9"/>
      <name val="Arial CE"/>
      <family val="0"/>
    </font>
    <font>
      <sz val="8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9"/>
      <name val="Arial CE"/>
      <family val="2"/>
    </font>
    <font>
      <b/>
      <i/>
      <sz val="8"/>
      <name val="Arial CE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8"/>
      <color indexed="10"/>
      <name val="Arial Narrow"/>
      <family val="2"/>
    </font>
    <font>
      <b/>
      <sz val="9"/>
      <name val="Arial Narrow"/>
      <family val="2"/>
    </font>
    <font>
      <sz val="8"/>
      <color indexed="14"/>
      <name val="Arial Narrow"/>
      <family val="2"/>
    </font>
    <font>
      <b/>
      <sz val="8"/>
      <color indexed="12"/>
      <name val="Arial Narrow"/>
      <family val="2"/>
    </font>
    <font>
      <b/>
      <i/>
      <sz val="10"/>
      <name val="Arial CE"/>
      <family val="2"/>
    </font>
    <font>
      <b/>
      <sz val="8"/>
      <color indexed="14"/>
      <name val="Arial CE"/>
      <family val="2"/>
    </font>
    <font>
      <b/>
      <u val="single"/>
      <sz val="12"/>
      <name val="Arial CE"/>
      <family val="0"/>
    </font>
    <font>
      <sz val="12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703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2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2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left" vertical="center"/>
    </xf>
    <xf numFmtId="3" fontId="2" fillId="0" borderId="3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/>
    </xf>
    <xf numFmtId="3" fontId="5" fillId="0" borderId="3" xfId="15" applyNumberFormat="1" applyFont="1" applyFill="1" applyBorder="1" applyAlignment="1">
      <alignment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3" fontId="5" fillId="0" borderId="3" xfId="15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3" xfId="15" applyNumberFormat="1" applyFont="1" applyFill="1" applyBorder="1" applyAlignment="1">
      <alignment/>
    </xf>
    <xf numFmtId="0" fontId="2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3" fontId="5" fillId="0" borderId="3" xfId="15" applyNumberFormat="1" applyFont="1" applyFill="1" applyBorder="1" applyAlignment="1">
      <alignment horizontal="right" vertical="center"/>
    </xf>
    <xf numFmtId="4" fontId="5" fillId="0" borderId="3" xfId="15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11" fillId="0" borderId="3" xfId="0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4" fontId="13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5" fillId="0" borderId="3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horizontal="right" vertical="center" wrapText="1"/>
    </xf>
    <xf numFmtId="3" fontId="5" fillId="0" borderId="4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left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3" fontId="16" fillId="3" borderId="2" xfId="0" applyNumberFormat="1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left" vertical="center" wrapText="1"/>
    </xf>
    <xf numFmtId="3" fontId="4" fillId="4" borderId="3" xfId="0" applyNumberFormat="1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0" borderId="0" xfId="0" applyFont="1" applyAlignment="1">
      <alignment/>
    </xf>
    <xf numFmtId="3" fontId="2" fillId="2" borderId="3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3" fontId="4" fillId="4" borderId="3" xfId="0" applyNumberFormat="1" applyFont="1" applyFill="1" applyBorder="1" applyAlignment="1">
      <alignment horizontal="center" vertical="center"/>
    </xf>
    <xf numFmtId="0" fontId="15" fillId="4" borderId="3" xfId="0" applyFont="1" applyFill="1" applyBorder="1" applyAlignment="1">
      <alignment/>
    </xf>
    <xf numFmtId="0" fontId="2" fillId="0" borderId="3" xfId="0" applyFont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3" fontId="4" fillId="5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left"/>
    </xf>
    <xf numFmtId="3" fontId="15" fillId="0" borderId="10" xfId="0" applyNumberFormat="1" applyFont="1" applyBorder="1" applyAlignment="1">
      <alignment horizontal="center"/>
    </xf>
    <xf numFmtId="3" fontId="15" fillId="0" borderId="8" xfId="0" applyNumberFormat="1" applyFont="1" applyBorder="1" applyAlignment="1">
      <alignment horizontal="left"/>
    </xf>
    <xf numFmtId="3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3" fontId="5" fillId="2" borderId="3" xfId="15" applyFont="1" applyFill="1" applyBorder="1" applyAlignment="1">
      <alignment horizontal="center" vertical="center" wrapText="1"/>
    </xf>
    <xf numFmtId="3" fontId="2" fillId="2" borderId="6" xfId="21" applyNumberFormat="1" applyFont="1" applyFill="1" applyBorder="1" applyAlignment="1">
      <alignment horizontal="center" vertical="center" wrapText="1"/>
      <protection/>
    </xf>
    <xf numFmtId="4" fontId="5" fillId="0" borderId="3" xfId="15" applyNumberFormat="1" applyFont="1" applyFill="1" applyBorder="1" applyAlignment="1">
      <alignment/>
    </xf>
    <xf numFmtId="3" fontId="18" fillId="0" borderId="3" xfId="15" applyNumberFormat="1" applyFont="1" applyFill="1" applyBorder="1" applyAlignment="1">
      <alignment/>
    </xf>
    <xf numFmtId="0" fontId="5" fillId="0" borderId="4" xfId="0" applyFont="1" applyFill="1" applyBorder="1" applyAlignment="1">
      <alignment horizontal="center" vertical="center"/>
    </xf>
    <xf numFmtId="3" fontId="18" fillId="0" borderId="3" xfId="0" applyNumberFormat="1" applyFont="1" applyFill="1" applyBorder="1" applyAlignment="1">
      <alignment/>
    </xf>
    <xf numFmtId="3" fontId="19" fillId="0" borderId="3" xfId="0" applyNumberFormat="1" applyFont="1" applyFill="1" applyBorder="1" applyAlignment="1">
      <alignment vertical="center"/>
    </xf>
    <xf numFmtId="4" fontId="19" fillId="0" borderId="3" xfId="0" applyNumberFormat="1" applyFont="1" applyFill="1" applyBorder="1" applyAlignment="1">
      <alignment vertical="center"/>
    </xf>
    <xf numFmtId="4" fontId="5" fillId="0" borderId="3" xfId="15" applyNumberFormat="1" applyFont="1" applyFill="1" applyBorder="1" applyAlignment="1">
      <alignment/>
    </xf>
    <xf numFmtId="3" fontId="18" fillId="0" borderId="3" xfId="15" applyNumberFormat="1" applyFont="1" applyFill="1" applyBorder="1" applyAlignment="1">
      <alignment/>
    </xf>
    <xf numFmtId="0" fontId="19" fillId="4" borderId="11" xfId="0" applyFont="1" applyFill="1" applyBorder="1" applyAlignment="1">
      <alignment vertical="center"/>
    </xf>
    <xf numFmtId="0" fontId="0" fillId="4" borderId="6" xfId="0" applyFont="1" applyFill="1" applyBorder="1" applyAlignment="1">
      <alignment vertical="center"/>
    </xf>
    <xf numFmtId="3" fontId="19" fillId="4" borderId="3" xfId="0" applyNumberFormat="1" applyFont="1" applyFill="1" applyBorder="1" applyAlignment="1">
      <alignment vertical="center"/>
    </xf>
    <xf numFmtId="4" fontId="19" fillId="4" borderId="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43" fontId="5" fillId="2" borderId="1" xfId="15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3" fontId="18" fillId="0" borderId="13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 wrapText="1"/>
    </xf>
    <xf numFmtId="0" fontId="19" fillId="2" borderId="17" xfId="0" applyFont="1" applyFill="1" applyBorder="1" applyAlignment="1">
      <alignment vertical="center"/>
    </xf>
    <xf numFmtId="0" fontId="19" fillId="2" borderId="18" xfId="0" applyFont="1" applyFill="1" applyBorder="1" applyAlignment="1">
      <alignment vertical="center"/>
    </xf>
    <xf numFmtId="3" fontId="19" fillId="2" borderId="19" xfId="0" applyNumberFormat="1" applyFont="1" applyFill="1" applyBorder="1" applyAlignment="1">
      <alignment vertical="center"/>
    </xf>
    <xf numFmtId="4" fontId="19" fillId="2" borderId="19" xfId="0" applyNumberFormat="1" applyFont="1" applyFill="1" applyBorder="1" applyAlignment="1">
      <alignment vertical="center"/>
    </xf>
    <xf numFmtId="3" fontId="0" fillId="2" borderId="2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3" fontId="21" fillId="0" borderId="2" xfId="0" applyNumberFormat="1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 wrapText="1"/>
    </xf>
    <xf numFmtId="14" fontId="8" fillId="2" borderId="0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3" fontId="15" fillId="0" borderId="4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horizontal="left" vertical="center"/>
    </xf>
    <xf numFmtId="3" fontId="21" fillId="6" borderId="1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21" fillId="6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3" fontId="21" fillId="0" borderId="2" xfId="0" applyNumberFormat="1" applyFont="1" applyBorder="1" applyAlignment="1">
      <alignment horizontal="center" vertical="center"/>
    </xf>
    <xf numFmtId="3" fontId="21" fillId="0" borderId="2" xfId="0" applyNumberFormat="1" applyFont="1" applyBorder="1" applyAlignment="1">
      <alignment vertical="center"/>
    </xf>
    <xf numFmtId="3" fontId="21" fillId="0" borderId="2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3" fontId="21" fillId="0" borderId="3" xfId="0" applyNumberFormat="1" applyFont="1" applyBorder="1" applyAlignment="1">
      <alignment vertical="center"/>
    </xf>
    <xf numFmtId="3" fontId="21" fillId="0" borderId="3" xfId="0" applyNumberFormat="1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horizontal="left" vertical="center" wrapText="1" shrinkToFit="1"/>
    </xf>
    <xf numFmtId="0" fontId="0" fillId="0" borderId="21" xfId="0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horizontal="left" vertical="top" shrinkToFit="1"/>
    </xf>
    <xf numFmtId="3" fontId="21" fillId="0" borderId="1" xfId="0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21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4" fontId="8" fillId="3" borderId="2" xfId="0" applyNumberFormat="1" applyFont="1" applyFill="1" applyBorder="1" applyAlignment="1">
      <alignment horizontal="center" vertical="center" wrapText="1"/>
    </xf>
    <xf numFmtId="14" fontId="8" fillId="3" borderId="22" xfId="0" applyNumberFormat="1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vertical="center"/>
    </xf>
    <xf numFmtId="4" fontId="2" fillId="0" borderId="3" xfId="0" applyNumberFormat="1" applyFont="1" applyBorder="1" applyAlignment="1">
      <alignment vertical="center" wrapText="1"/>
    </xf>
    <xf numFmtId="4" fontId="16" fillId="0" borderId="3" xfId="0" applyNumberFormat="1" applyFont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3" fontId="21" fillId="6" borderId="1" xfId="0" applyNumberFormat="1" applyFont="1" applyFill="1" applyBorder="1" applyAlignment="1">
      <alignment horizontal="right" vertical="center"/>
    </xf>
    <xf numFmtId="4" fontId="21" fillId="6" borderId="1" xfId="0" applyNumberFormat="1" applyFont="1" applyFill="1" applyBorder="1" applyAlignment="1">
      <alignment horizontal="right" vertical="center"/>
    </xf>
    <xf numFmtId="4" fontId="21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4" fontId="21" fillId="0" borderId="3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left" vertical="center" shrinkToFit="1"/>
    </xf>
    <xf numFmtId="3" fontId="4" fillId="0" borderId="4" xfId="0" applyNumberFormat="1" applyFont="1" applyBorder="1" applyAlignment="1">
      <alignment vertical="center"/>
    </xf>
    <xf numFmtId="0" fontId="0" fillId="0" borderId="4" xfId="0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 wrapText="1" shrinkToFit="1"/>
    </xf>
    <xf numFmtId="3" fontId="15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top" shrinkToFit="1"/>
    </xf>
    <xf numFmtId="3" fontId="17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4" fontId="5" fillId="2" borderId="24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3" fontId="5" fillId="0" borderId="5" xfId="0" applyNumberFormat="1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vertical="center"/>
    </xf>
    <xf numFmtId="3" fontId="18" fillId="0" borderId="2" xfId="0" applyNumberFormat="1" applyFont="1" applyFill="1" applyBorder="1" applyAlignment="1">
      <alignment horizontal="right" vertical="center" wrapText="1"/>
    </xf>
    <xf numFmtId="3" fontId="5" fillId="0" borderId="2" xfId="15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/>
    </xf>
    <xf numFmtId="4" fontId="5" fillId="0" borderId="11" xfId="0" applyNumberFormat="1" applyFont="1" applyFill="1" applyBorder="1" applyAlignment="1">
      <alignment vertical="center"/>
    </xf>
    <xf numFmtId="3" fontId="18" fillId="0" borderId="3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/>
    </xf>
    <xf numFmtId="3" fontId="5" fillId="0" borderId="27" xfId="0" applyNumberFormat="1" applyFont="1" applyFill="1" applyBorder="1" applyAlignment="1">
      <alignment vertical="center"/>
    </xf>
    <xf numFmtId="4" fontId="5" fillId="0" borderId="27" xfId="0" applyNumberFormat="1" applyFont="1" applyFill="1" applyBorder="1" applyAlignment="1">
      <alignment vertical="center"/>
    </xf>
    <xf numFmtId="0" fontId="6" fillId="4" borderId="28" xfId="0" applyFont="1" applyFill="1" applyBorder="1" applyAlignment="1">
      <alignment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vertical="center"/>
    </xf>
    <xf numFmtId="3" fontId="6" fillId="4" borderId="30" xfId="0" applyNumberFormat="1" applyFont="1" applyFill="1" applyBorder="1" applyAlignment="1">
      <alignment vertical="center"/>
    </xf>
    <xf numFmtId="4" fontId="6" fillId="4" borderId="3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vertical="center"/>
    </xf>
    <xf numFmtId="4" fontId="5" fillId="0" borderId="32" xfId="0" applyNumberFormat="1" applyFont="1" applyFill="1" applyBorder="1" applyAlignment="1">
      <alignment vertical="center"/>
    </xf>
    <xf numFmtId="3" fontId="18" fillId="0" borderId="25" xfId="0" applyNumberFormat="1" applyFont="1" applyFill="1" applyBorder="1" applyAlignment="1">
      <alignment horizontal="right" vertical="center" wrapText="1"/>
    </xf>
    <xf numFmtId="3" fontId="5" fillId="0" borderId="25" xfId="15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 vertical="center"/>
    </xf>
    <xf numFmtId="4" fontId="6" fillId="4" borderId="29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vertical="center"/>
    </xf>
    <xf numFmtId="3" fontId="5" fillId="0" borderId="35" xfId="0" applyNumberFormat="1" applyFont="1" applyFill="1" applyBorder="1" applyAlignment="1">
      <alignment vertical="center"/>
    </xf>
    <xf numFmtId="4" fontId="5" fillId="0" borderId="35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/>
    </xf>
    <xf numFmtId="3" fontId="6" fillId="4" borderId="30" xfId="0" applyNumberFormat="1" applyFont="1" applyFill="1" applyBorder="1" applyAlignment="1">
      <alignment horizontal="right" vertical="center" wrapText="1"/>
    </xf>
    <xf numFmtId="4" fontId="6" fillId="4" borderId="3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right" vertical="center" wrapText="1"/>
    </xf>
    <xf numFmtId="4" fontId="5" fillId="0" borderId="25" xfId="0" applyNumberFormat="1" applyFont="1" applyFill="1" applyBorder="1" applyAlignment="1">
      <alignment horizontal="right" vertical="center" wrapText="1"/>
    </xf>
    <xf numFmtId="4" fontId="5" fillId="0" borderId="35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top"/>
    </xf>
    <xf numFmtId="4" fontId="5" fillId="0" borderId="27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top"/>
    </xf>
    <xf numFmtId="3" fontId="5" fillId="0" borderId="11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0" fontId="5" fillId="0" borderId="39" xfId="0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5" fillId="0" borderId="26" xfId="0" applyNumberFormat="1" applyFont="1" applyFill="1" applyBorder="1" applyAlignment="1">
      <alignment horizontal="right" vertical="center" wrapText="1"/>
    </xf>
    <xf numFmtId="4" fontId="5" fillId="0" borderId="32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4" fillId="4" borderId="28" xfId="0" applyFont="1" applyFill="1" applyBorder="1" applyAlignment="1">
      <alignment vertical="center"/>
    </xf>
    <xf numFmtId="0" fontId="13" fillId="4" borderId="29" xfId="0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vertical="center"/>
    </xf>
    <xf numFmtId="1" fontId="6" fillId="4" borderId="29" xfId="0" applyNumberFormat="1" applyFont="1" applyFill="1" applyBorder="1" applyAlignment="1">
      <alignment horizontal="right" vertical="center" wrapText="1"/>
    </xf>
    <xf numFmtId="1" fontId="6" fillId="4" borderId="30" xfId="0" applyNumberFormat="1" applyFont="1" applyFill="1" applyBorder="1" applyAlignment="1">
      <alignment horizontal="right" vertical="center" wrapText="1"/>
    </xf>
    <xf numFmtId="1" fontId="6" fillId="4" borderId="40" xfId="0" applyNumberFormat="1" applyFont="1" applyFill="1" applyBorder="1" applyAlignment="1">
      <alignment horizontal="right" vertical="center" wrapText="1"/>
    </xf>
    <xf numFmtId="0" fontId="13" fillId="0" borderId="39" xfId="0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0" fontId="13" fillId="0" borderId="24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/>
    </xf>
    <xf numFmtId="3" fontId="13" fillId="0" borderId="24" xfId="0" applyNumberFormat="1" applyFont="1" applyFill="1" applyBorder="1" applyAlignment="1">
      <alignment horizontal="right" vertical="center" wrapText="1"/>
    </xf>
    <xf numFmtId="4" fontId="13" fillId="0" borderId="24" xfId="0" applyNumberFormat="1" applyFont="1" applyFill="1" applyBorder="1" applyAlignment="1">
      <alignment horizontal="right" vertical="center" wrapText="1"/>
    </xf>
    <xf numFmtId="168" fontId="13" fillId="0" borderId="24" xfId="0" applyNumberFormat="1" applyFont="1" applyFill="1" applyBorder="1" applyAlignment="1">
      <alignment horizontal="right"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3" fontId="14" fillId="2" borderId="25" xfId="0" applyNumberFormat="1" applyFont="1" applyFill="1" applyBorder="1" applyAlignment="1">
      <alignment horizontal="right" vertical="center" wrapText="1"/>
    </xf>
    <xf numFmtId="4" fontId="14" fillId="2" borderId="25" xfId="0" applyNumberFormat="1" applyFont="1" applyFill="1" applyBorder="1" applyAlignment="1">
      <alignment horizontal="right" vertical="center" wrapText="1"/>
    </xf>
    <xf numFmtId="0" fontId="13" fillId="2" borderId="41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3" fontId="14" fillId="2" borderId="2" xfId="0" applyNumberFormat="1" applyFont="1" applyFill="1" applyBorder="1" applyAlignment="1">
      <alignment horizontal="right" vertical="center" wrapText="1"/>
    </xf>
    <xf numFmtId="4" fontId="14" fillId="2" borderId="2" xfId="0" applyNumberFormat="1" applyFont="1" applyFill="1" applyBorder="1" applyAlignment="1">
      <alignment horizontal="right" vertical="center" wrapText="1"/>
    </xf>
    <xf numFmtId="0" fontId="13" fillId="2" borderId="14" xfId="0" applyFont="1" applyFill="1" applyBorder="1" applyAlignment="1">
      <alignment vertical="center" wrapText="1"/>
    </xf>
    <xf numFmtId="0" fontId="13" fillId="2" borderId="15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3" fontId="13" fillId="2" borderId="3" xfId="0" applyNumberFormat="1" applyFont="1" applyFill="1" applyBorder="1" applyAlignment="1">
      <alignment horizontal="right" vertical="center" wrapText="1"/>
    </xf>
    <xf numFmtId="4" fontId="13" fillId="2" borderId="3" xfId="0" applyNumberFormat="1" applyFont="1" applyFill="1" applyBorder="1" applyAlignment="1">
      <alignment horizontal="right" vertical="center" wrapText="1"/>
    </xf>
    <xf numFmtId="0" fontId="13" fillId="2" borderId="16" xfId="0" applyFont="1" applyFill="1" applyBorder="1" applyAlignment="1">
      <alignment vertical="center" wrapText="1"/>
    </xf>
    <xf numFmtId="0" fontId="13" fillId="2" borderId="15" xfId="0" applyFont="1" applyFill="1" applyBorder="1" applyAlignment="1">
      <alignment vertical="center"/>
    </xf>
    <xf numFmtId="0" fontId="14" fillId="2" borderId="15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3" fontId="14" fillId="2" borderId="3" xfId="0" applyNumberFormat="1" applyFont="1" applyFill="1" applyBorder="1" applyAlignment="1">
      <alignment horizontal="right" vertical="center" wrapText="1"/>
    </xf>
    <xf numFmtId="4" fontId="14" fillId="2" borderId="3" xfId="0" applyNumberFormat="1" applyFont="1" applyFill="1" applyBorder="1" applyAlignment="1">
      <alignment horizontal="right" vertical="center" wrapText="1"/>
    </xf>
    <xf numFmtId="0" fontId="14" fillId="2" borderId="37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 wrapText="1"/>
    </xf>
    <xf numFmtId="3" fontId="14" fillId="2" borderId="4" xfId="0" applyNumberFormat="1" applyFont="1" applyFill="1" applyBorder="1" applyAlignment="1">
      <alignment horizontal="right" vertical="center" wrapText="1"/>
    </xf>
    <xf numFmtId="4" fontId="14" fillId="2" borderId="4" xfId="0" applyNumberFormat="1" applyFont="1" applyFill="1" applyBorder="1" applyAlignment="1">
      <alignment horizontal="right" vertical="center" wrapText="1"/>
    </xf>
    <xf numFmtId="0" fontId="13" fillId="2" borderId="42" xfId="0" applyFont="1" applyFill="1" applyBorder="1" applyAlignment="1">
      <alignment vertical="center" wrapText="1"/>
    </xf>
    <xf numFmtId="0" fontId="14" fillId="6" borderId="43" xfId="0" applyFont="1" applyFill="1" applyBorder="1" applyAlignment="1">
      <alignment vertical="center"/>
    </xf>
    <xf numFmtId="0" fontId="13" fillId="6" borderId="24" xfId="0" applyFont="1" applyFill="1" applyBorder="1" applyAlignment="1">
      <alignment vertical="center" wrapText="1"/>
    </xf>
    <xf numFmtId="0" fontId="14" fillId="6" borderId="18" xfId="0" applyFont="1" applyFill="1" applyBorder="1" applyAlignment="1">
      <alignment vertical="center" wrapText="1"/>
    </xf>
    <xf numFmtId="3" fontId="14" fillId="6" borderId="19" xfId="0" applyNumberFormat="1" applyFont="1" applyFill="1" applyBorder="1" applyAlignment="1">
      <alignment horizontal="right" vertical="center" wrapText="1"/>
    </xf>
    <xf numFmtId="4" fontId="14" fillId="6" borderId="19" xfId="0" applyNumberFormat="1" applyFont="1" applyFill="1" applyBorder="1" applyAlignment="1">
      <alignment horizontal="right" vertical="center" wrapText="1"/>
    </xf>
    <xf numFmtId="0" fontId="14" fillId="6" borderId="2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" fontId="10" fillId="0" borderId="0" xfId="0" applyNumberFormat="1" applyFont="1" applyFill="1" applyAlignment="1">
      <alignment horizontal="right" vertical="center" wrapText="1"/>
    </xf>
    <xf numFmtId="0" fontId="2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 wrapText="1"/>
    </xf>
    <xf numFmtId="3" fontId="24" fillId="0" borderId="0" xfId="0" applyNumberFormat="1" applyFont="1" applyFill="1" applyAlignment="1">
      <alignment vertical="center" wrapText="1"/>
    </xf>
    <xf numFmtId="4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vertical="center"/>
    </xf>
    <xf numFmtId="4" fontId="20" fillId="0" borderId="0" xfId="0" applyNumberFormat="1" applyFont="1" applyFill="1" applyAlignment="1">
      <alignment vertical="center"/>
    </xf>
    <xf numFmtId="3" fontId="2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11" fillId="2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11" fillId="0" borderId="3" xfId="0" applyNumberFormat="1" applyFont="1" applyFill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3" fontId="11" fillId="0" borderId="4" xfId="22" applyNumberFormat="1" applyFont="1" applyBorder="1" applyAlignment="1">
      <alignment vertical="center"/>
    </xf>
    <xf numFmtId="3" fontId="28" fillId="0" borderId="4" xfId="0" applyNumberFormat="1" applyFont="1" applyBorder="1" applyAlignment="1">
      <alignment vertical="center"/>
    </xf>
    <xf numFmtId="3" fontId="29" fillId="0" borderId="1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3" fontId="4" fillId="0" borderId="0" xfId="0" applyNumberFormat="1" applyFont="1" applyFill="1" applyAlignment="1">
      <alignment/>
    </xf>
    <xf numFmtId="3" fontId="11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11" fillId="7" borderId="31" xfId="0" applyFont="1" applyFill="1" applyBorder="1" applyAlignment="1">
      <alignment horizontal="center" vertical="center" wrapText="1"/>
    </xf>
    <xf numFmtId="0" fontId="11" fillId="7" borderId="44" xfId="0" applyFont="1" applyFill="1" applyBorder="1" applyAlignment="1">
      <alignment horizontal="center" vertical="center" wrapText="1"/>
    </xf>
    <xf numFmtId="3" fontId="2" fillId="7" borderId="35" xfId="0" applyNumberFormat="1" applyFont="1" applyFill="1" applyBorder="1" applyAlignment="1">
      <alignment horizontal="center" vertical="center" wrapText="1"/>
    </xf>
    <xf numFmtId="0" fontId="11" fillId="7" borderId="4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0" fontId="11" fillId="0" borderId="45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vertical="center"/>
    </xf>
    <xf numFmtId="3" fontId="25" fillId="5" borderId="1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30" fillId="0" borderId="3" xfId="0" applyFont="1" applyFill="1" applyBorder="1" applyAlignment="1">
      <alignment vertical="center"/>
    </xf>
    <xf numFmtId="0" fontId="25" fillId="0" borderId="3" xfId="0" applyFont="1" applyFill="1" applyBorder="1" applyAlignment="1">
      <alignment vertical="center"/>
    </xf>
    <xf numFmtId="0" fontId="25" fillId="0" borderId="3" xfId="0" applyFont="1" applyFill="1" applyBorder="1" applyAlignment="1">
      <alignment vertical="center" wrapText="1"/>
    </xf>
    <xf numFmtId="0" fontId="11" fillId="0" borderId="3" xfId="0" applyNumberFormat="1" applyFont="1" applyFill="1" applyBorder="1" applyAlignment="1">
      <alignment vertical="center"/>
    </xf>
    <xf numFmtId="0" fontId="25" fillId="5" borderId="46" xfId="0" applyFont="1" applyFill="1" applyBorder="1" applyAlignment="1">
      <alignment vertical="center"/>
    </xf>
    <xf numFmtId="0" fontId="25" fillId="6" borderId="46" xfId="0" applyFont="1" applyFill="1" applyBorder="1" applyAlignment="1">
      <alignment vertical="center"/>
    </xf>
    <xf numFmtId="3" fontId="25" fillId="6" borderId="1" xfId="0" applyNumberFormat="1" applyFont="1" applyFill="1" applyBorder="1" applyAlignment="1">
      <alignment vertical="center"/>
    </xf>
    <xf numFmtId="0" fontId="31" fillId="0" borderId="3" xfId="0" applyFont="1" applyFill="1" applyBorder="1" applyAlignment="1">
      <alignment vertical="center"/>
    </xf>
    <xf numFmtId="3" fontId="25" fillId="0" borderId="3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top"/>
    </xf>
    <xf numFmtId="0" fontId="25" fillId="6" borderId="1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/>
    </xf>
    <xf numFmtId="0" fontId="26" fillId="4" borderId="46" xfId="0" applyFont="1" applyFill="1" applyBorder="1" applyAlignment="1">
      <alignment vertical="center"/>
    </xf>
    <xf numFmtId="3" fontId="29" fillId="4" borderId="1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" fontId="29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7" fillId="6" borderId="1" xfId="0" applyFont="1" applyFill="1" applyBorder="1" applyAlignment="1">
      <alignment vertical="center" wrapText="1"/>
    </xf>
    <xf numFmtId="3" fontId="7" fillId="6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0" fontId="7" fillId="4" borderId="1" xfId="0" applyFont="1" applyFill="1" applyBorder="1" applyAlignment="1">
      <alignment vertical="center"/>
    </xf>
    <xf numFmtId="3" fontId="7" fillId="4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2" fillId="0" borderId="3" xfId="0" applyFont="1" applyBorder="1" applyAlignment="1">
      <alignment horizontal="justify" vertical="center" wrapText="1"/>
    </xf>
    <xf numFmtId="49" fontId="2" fillId="0" borderId="4" xfId="0" applyNumberFormat="1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49" fontId="2" fillId="0" borderId="2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/>
    </xf>
    <xf numFmtId="49" fontId="7" fillId="5" borderId="1" xfId="0" applyNumberFormat="1" applyFont="1" applyFill="1" applyBorder="1" applyAlignment="1">
      <alignment vertical="center" wrapText="1"/>
    </xf>
    <xf numFmtId="3" fontId="7" fillId="5" borderId="1" xfId="0" applyNumberFormat="1" applyFont="1" applyFill="1" applyBorder="1" applyAlignment="1">
      <alignment vertical="center"/>
    </xf>
    <xf numFmtId="49" fontId="33" fillId="0" borderId="1" xfId="0" applyNumberFormat="1" applyFont="1" applyBorder="1" applyAlignment="1">
      <alignment vertical="center"/>
    </xf>
    <xf numFmtId="49" fontId="7" fillId="5" borderId="2" xfId="0" applyNumberFormat="1" applyFont="1" applyFill="1" applyBorder="1" applyAlignment="1">
      <alignment vertical="center" wrapText="1"/>
    </xf>
    <xf numFmtId="3" fontId="7" fillId="5" borderId="2" xfId="0" applyNumberFormat="1" applyFont="1" applyFill="1" applyBorder="1" applyAlignment="1">
      <alignment vertical="center"/>
    </xf>
    <xf numFmtId="49" fontId="33" fillId="0" borderId="2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/>
    </xf>
    <xf numFmtId="49" fontId="4" fillId="4" borderId="47" xfId="0" applyNumberFormat="1" applyFont="1" applyFill="1" applyBorder="1" applyAlignment="1">
      <alignment vertical="center" wrapText="1"/>
    </xf>
    <xf numFmtId="3" fontId="0" fillId="0" borderId="0" xfId="0" applyNumberFormat="1" applyBorder="1" applyAlignment="1">
      <alignment/>
    </xf>
    <xf numFmtId="3" fontId="11" fillId="0" borderId="48" xfId="0" applyNumberFormat="1" applyFont="1" applyBorder="1" applyAlignment="1">
      <alignment vertical="center" wrapText="1"/>
    </xf>
    <xf numFmtId="49" fontId="4" fillId="4" borderId="49" xfId="0" applyNumberFormat="1" applyFont="1" applyFill="1" applyBorder="1" applyAlignment="1">
      <alignment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2" fillId="0" borderId="0" xfId="0" applyFont="1" applyAlignment="1">
      <alignment/>
    </xf>
    <xf numFmtId="49" fontId="35" fillId="0" borderId="0" xfId="0" applyNumberFormat="1" applyFont="1" applyAlignment="1">
      <alignment/>
    </xf>
    <xf numFmtId="0" fontId="5" fillId="0" borderId="2" xfId="0" applyFont="1" applyBorder="1" applyAlignment="1">
      <alignment vertical="center" wrapText="1"/>
    </xf>
    <xf numFmtId="3" fontId="19" fillId="8" borderId="1" xfId="0" applyNumberFormat="1" applyFont="1" applyFill="1" applyBorder="1" applyAlignment="1">
      <alignment horizontal="center" vertical="center"/>
    </xf>
    <xf numFmtId="3" fontId="19" fillId="8" borderId="1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1" fontId="19" fillId="0" borderId="0" xfId="0" applyNumberFormat="1" applyFont="1" applyFill="1" applyAlignment="1">
      <alignment horizontal="left"/>
    </xf>
    <xf numFmtId="1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2" fontId="0" fillId="0" borderId="5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3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2" fontId="0" fillId="0" borderId="3" xfId="0" applyNumberFormat="1" applyFont="1" applyFill="1" applyBorder="1" applyAlignment="1">
      <alignment horizontal="right" vertical="center"/>
    </xf>
    <xf numFmtId="4" fontId="0" fillId="0" borderId="3" xfId="0" applyNumberFormat="1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173" fontId="0" fillId="0" borderId="11" xfId="0" applyNumberFormat="1" applyFont="1" applyFill="1" applyBorder="1" applyAlignment="1">
      <alignment vertical="center" wrapText="1"/>
    </xf>
    <xf numFmtId="2" fontId="0" fillId="0" borderId="3" xfId="0" applyNumberFormat="1" applyFill="1" applyBorder="1" applyAlignment="1">
      <alignment vertical="center"/>
    </xf>
    <xf numFmtId="2" fontId="0" fillId="0" borderId="3" xfId="0" applyNumberFormat="1" applyFont="1" applyFill="1" applyBorder="1" applyAlignment="1">
      <alignment wrapText="1"/>
    </xf>
    <xf numFmtId="173" fontId="38" fillId="0" borderId="0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2" fontId="0" fillId="0" borderId="3" xfId="0" applyNumberFormat="1" applyFont="1" applyFill="1" applyBorder="1" applyAlignment="1">
      <alignment horizontal="right" vertical="center" wrapText="1"/>
    </xf>
    <xf numFmtId="0" fontId="0" fillId="0" borderId="3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3" fontId="0" fillId="0" borderId="11" xfId="0" applyNumberFormat="1" applyFont="1" applyFill="1" applyBorder="1" applyAlignment="1">
      <alignment vertical="center" wrapText="1"/>
    </xf>
    <xf numFmtId="3" fontId="38" fillId="0" borderId="0" xfId="0" applyNumberFormat="1" applyFont="1" applyFill="1" applyBorder="1" applyAlignment="1">
      <alignment wrapText="1"/>
    </xf>
    <xf numFmtId="2" fontId="19" fillId="0" borderId="3" xfId="0" applyNumberFormat="1" applyFont="1" applyFill="1" applyBorder="1" applyAlignment="1">
      <alignment horizontal="right" vertical="center" wrapText="1"/>
    </xf>
    <xf numFmtId="4" fontId="0" fillId="0" borderId="3" xfId="0" applyNumberFormat="1" applyFont="1" applyFill="1" applyBorder="1" applyAlignment="1">
      <alignment horizontal="right" vertical="center" wrapText="1"/>
    </xf>
    <xf numFmtId="2" fontId="0" fillId="0" borderId="3" xfId="0" applyNumberForma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left" vertical="center" wrapText="1"/>
    </xf>
    <xf numFmtId="2" fontId="0" fillId="0" borderId="11" xfId="0" applyNumberFormat="1" applyFont="1" applyFill="1" applyBorder="1" applyAlignment="1">
      <alignment horizontal="right" vertical="center"/>
    </xf>
    <xf numFmtId="2" fontId="0" fillId="0" borderId="2" xfId="0" applyNumberFormat="1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0" fillId="0" borderId="3" xfId="0" applyFill="1" applyBorder="1" applyAlignment="1">
      <alignment vertical="center"/>
    </xf>
    <xf numFmtId="0" fontId="38" fillId="0" borderId="0" xfId="0" applyFont="1" applyFill="1" applyBorder="1" applyAlignment="1">
      <alignment vertical="center" wrapText="1"/>
    </xf>
    <xf numFmtId="173" fontId="0" fillId="0" borderId="3" xfId="0" applyNumberFormat="1" applyFont="1" applyFill="1" applyBorder="1" applyAlignment="1">
      <alignment vertical="center" wrapText="1"/>
    </xf>
    <xf numFmtId="3" fontId="0" fillId="0" borderId="3" xfId="0" applyNumberFormat="1" applyFont="1" applyFill="1" applyBorder="1" applyAlignment="1">
      <alignment vertical="center" wrapText="1"/>
    </xf>
    <xf numFmtId="4" fontId="0" fillId="0" borderId="3" xfId="0" applyNumberFormat="1" applyFont="1" applyFill="1" applyBorder="1" applyAlignment="1">
      <alignment horizontal="right" vertical="center"/>
    </xf>
    <xf numFmtId="1" fontId="0" fillId="0" borderId="4" xfId="0" applyNumberFormat="1" applyFont="1" applyFill="1" applyBorder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2" fontId="0" fillId="0" borderId="3" xfId="0" applyNumberFormat="1" applyFont="1" applyFill="1" applyBorder="1" applyAlignment="1">
      <alignment horizontal="left" wrapText="1"/>
    </xf>
    <xf numFmtId="4" fontId="0" fillId="0" borderId="3" xfId="0" applyNumberFormat="1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wrapText="1"/>
    </xf>
    <xf numFmtId="2" fontId="0" fillId="0" borderId="2" xfId="0" applyNumberFormat="1" applyFont="1" applyFill="1" applyBorder="1" applyAlignment="1">
      <alignment horizontal="right" vertical="center"/>
    </xf>
    <xf numFmtId="1" fontId="19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left" vertical="top" wrapText="1"/>
    </xf>
    <xf numFmtId="2" fontId="19" fillId="0" borderId="1" xfId="0" applyNumberFormat="1" applyFont="1" applyFill="1" applyBorder="1" applyAlignment="1">
      <alignment horizontal="right"/>
    </xf>
    <xf numFmtId="4" fontId="19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top" wrapText="1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2" fontId="19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1" fontId="19" fillId="0" borderId="0" xfId="0" applyNumberFormat="1" applyFont="1" applyFill="1" applyBorder="1" applyAlignment="1">
      <alignment horizontal="left"/>
    </xf>
    <xf numFmtId="1" fontId="19" fillId="0" borderId="0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 vertical="center"/>
    </xf>
    <xf numFmtId="1" fontId="0" fillId="0" borderId="4" xfId="20" applyNumberFormat="1" applyFont="1" applyFill="1" applyBorder="1" applyAlignment="1">
      <alignment horizontal="center" vertical="center" wrapText="1"/>
      <protection/>
    </xf>
    <xf numFmtId="1" fontId="0" fillId="0" borderId="3" xfId="20" applyNumberFormat="1" applyFont="1" applyFill="1" applyBorder="1" applyAlignment="1">
      <alignment horizontal="center" vertical="center"/>
      <protection/>
    </xf>
    <xf numFmtId="0" fontId="0" fillId="0" borderId="3" xfId="0" applyFont="1" applyFill="1" applyBorder="1" applyAlignment="1">
      <alignment vertical="top" wrapText="1"/>
    </xf>
    <xf numFmtId="1" fontId="0" fillId="0" borderId="3" xfId="20" applyNumberFormat="1" applyFont="1" applyFill="1" applyBorder="1" applyAlignment="1">
      <alignment horizontal="center" vertical="center" wrapText="1"/>
      <protection/>
    </xf>
    <xf numFmtId="0" fontId="0" fillId="0" borderId="3" xfId="20" applyFont="1" applyFill="1" applyBorder="1" applyAlignment="1">
      <alignment horizontal="left" vertical="center" wrapText="1"/>
      <protection/>
    </xf>
    <xf numFmtId="0" fontId="38" fillId="0" borderId="3" xfId="0" applyFont="1" applyFill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vertical="center" wrapText="1"/>
    </xf>
    <xf numFmtId="1" fontId="0" fillId="0" borderId="0" xfId="0" applyNumberFormat="1" applyBorder="1" applyAlignment="1">
      <alignment/>
    </xf>
    <xf numFmtId="0" fontId="40" fillId="0" borderId="0" xfId="0" applyFon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40" fillId="0" borderId="0" xfId="0" applyFont="1" applyBorder="1" applyAlignment="1">
      <alignment/>
    </xf>
    <xf numFmtId="0" fontId="0" fillId="0" borderId="4" xfId="0" applyFont="1" applyFill="1" applyBorder="1" applyAlignment="1">
      <alignment horizontal="left" vertical="center" wrapText="1"/>
    </xf>
    <xf numFmtId="2" fontId="0" fillId="0" borderId="4" xfId="0" applyNumberFormat="1" applyFont="1" applyFill="1" applyBorder="1" applyAlignment="1">
      <alignment horizontal="right" vertical="center"/>
    </xf>
    <xf numFmtId="1" fontId="0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right" vertical="center"/>
    </xf>
    <xf numFmtId="4" fontId="19" fillId="0" borderId="1" xfId="0" applyNumberFormat="1" applyFont="1" applyFill="1" applyBorder="1" applyAlignment="1">
      <alignment horizontal="right" vertical="center"/>
    </xf>
    <xf numFmtId="1" fontId="0" fillId="0" borderId="1" xfId="0" applyNumberFormat="1" applyFill="1" applyBorder="1" applyAlignment="1">
      <alignment/>
    </xf>
    <xf numFmtId="0" fontId="40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2" fontId="19" fillId="0" borderId="0" xfId="0" applyNumberFormat="1" applyFont="1" applyFill="1" applyBorder="1" applyAlignment="1">
      <alignment horizontal="right"/>
    </xf>
    <xf numFmtId="1" fontId="19" fillId="0" borderId="0" xfId="0" applyNumberFormat="1" applyFont="1" applyFill="1" applyBorder="1" applyAlignment="1">
      <alignment horizontal="center" wrapText="1"/>
    </xf>
    <xf numFmtId="4" fontId="0" fillId="0" borderId="3" xfId="0" applyNumberFormat="1" applyFill="1" applyBorder="1" applyAlignment="1">
      <alignment vertical="center" wrapText="1"/>
    </xf>
    <xf numFmtId="0" fontId="0" fillId="0" borderId="3" xfId="0" applyNumberFormat="1" applyFont="1" applyFill="1" applyBorder="1" applyAlignment="1">
      <alignment horizontal="justify"/>
    </xf>
    <xf numFmtId="0" fontId="0" fillId="0" borderId="3" xfId="0" applyFont="1" applyFill="1" applyBorder="1" applyAlignment="1">
      <alignment horizontal="left" vertical="top" wrapText="1"/>
    </xf>
    <xf numFmtId="1" fontId="19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1" fontId="19" fillId="0" borderId="0" xfId="0" applyNumberFormat="1" applyFont="1" applyFill="1" applyBorder="1" applyAlignment="1">
      <alignment horizontal="left" vertical="top"/>
    </xf>
    <xf numFmtId="0" fontId="0" fillId="0" borderId="3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wrapText="1"/>
    </xf>
    <xf numFmtId="0" fontId="0" fillId="0" borderId="3" xfId="0" applyFont="1" applyFill="1" applyBorder="1" applyAlignment="1">
      <alignment vertical="center"/>
    </xf>
    <xf numFmtId="1" fontId="0" fillId="0" borderId="8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 wrapText="1"/>
    </xf>
    <xf numFmtId="2" fontId="0" fillId="0" borderId="8" xfId="0" applyNumberFormat="1" applyFont="1" applyFill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horizontal="right" vertical="center" wrapText="1"/>
    </xf>
    <xf numFmtId="1" fontId="0" fillId="0" borderId="4" xfId="0" applyNumberFormat="1" applyFont="1" applyFill="1" applyBorder="1" applyAlignment="1">
      <alignment wrapText="1"/>
    </xf>
    <xf numFmtId="1" fontId="19" fillId="0" borderId="1" xfId="0" applyNumberFormat="1" applyFont="1" applyFill="1" applyBorder="1" applyAlignment="1">
      <alignment/>
    </xf>
    <xf numFmtId="1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vertical="center" wrapText="1"/>
    </xf>
    <xf numFmtId="2" fontId="19" fillId="0" borderId="1" xfId="0" applyNumberFormat="1" applyFont="1" applyFill="1" applyBorder="1" applyAlignment="1">
      <alignment horizontal="right" vertical="center"/>
    </xf>
    <xf numFmtId="4" fontId="19" fillId="0" borderId="1" xfId="0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vertical="top" wrapText="1"/>
    </xf>
    <xf numFmtId="0" fontId="20" fillId="0" borderId="1" xfId="0" applyFont="1" applyBorder="1" applyAlignment="1">
      <alignment/>
    </xf>
    <xf numFmtId="1" fontId="19" fillId="0" borderId="1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 wrapText="1"/>
    </xf>
    <xf numFmtId="1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4" fontId="19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Alignment="1">
      <alignment/>
    </xf>
    <xf numFmtId="1" fontId="19" fillId="0" borderId="0" xfId="0" applyNumberFormat="1" applyFont="1" applyFill="1" applyAlignment="1">
      <alignment/>
    </xf>
    <xf numFmtId="1" fontId="19" fillId="0" borderId="0" xfId="0" applyNumberFormat="1" applyFont="1" applyAlignment="1">
      <alignment/>
    </xf>
    <xf numFmtId="1" fontId="0" fillId="0" borderId="27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justify" vertical="center" wrapText="1"/>
    </xf>
    <xf numFmtId="2" fontId="0" fillId="0" borderId="4" xfId="0" applyNumberFormat="1" applyFill="1" applyBorder="1" applyAlignment="1">
      <alignment vertical="center"/>
    </xf>
    <xf numFmtId="2" fontId="0" fillId="0" borderId="4" xfId="0" applyNumberFormat="1" applyFont="1" applyFill="1" applyBorder="1" applyAlignment="1">
      <alignment horizontal="left" wrapText="1"/>
    </xf>
    <xf numFmtId="0" fontId="19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justify"/>
    </xf>
    <xf numFmtId="0" fontId="38" fillId="0" borderId="3" xfId="0" applyNumberFormat="1" applyFont="1" applyFill="1" applyBorder="1" applyAlignment="1">
      <alignment vertical="center" wrapText="1"/>
    </xf>
    <xf numFmtId="173" fontId="0" fillId="0" borderId="3" xfId="0" applyNumberFormat="1" applyFont="1" applyFill="1" applyBorder="1" applyAlignment="1">
      <alignment horizontal="left" vertical="top" wrapText="1"/>
    </xf>
    <xf numFmtId="1" fontId="19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/>
    </xf>
    <xf numFmtId="0" fontId="19" fillId="0" borderId="1" xfId="0" applyFont="1" applyBorder="1" applyAlignment="1">
      <alignment/>
    </xf>
    <xf numFmtId="0" fontId="35" fillId="0" borderId="0" xfId="0" applyFont="1" applyBorder="1" applyAlignment="1">
      <alignment/>
    </xf>
    <xf numFmtId="4" fontId="5" fillId="0" borderId="3" xfId="15" applyNumberFormat="1" applyFont="1" applyFill="1" applyBorder="1" applyAlignment="1">
      <alignment wrapText="1"/>
    </xf>
    <xf numFmtId="0" fontId="5" fillId="0" borderId="50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right" vertical="center" wrapText="1"/>
    </xf>
    <xf numFmtId="4" fontId="4" fillId="4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/>
    </xf>
    <xf numFmtId="4" fontId="4" fillId="4" borderId="3" xfId="0" applyNumberFormat="1" applyFont="1" applyFill="1" applyBorder="1" applyAlignment="1">
      <alignment horizontal="right" vertical="center"/>
    </xf>
    <xf numFmtId="4" fontId="4" fillId="4" borderId="4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4" borderId="3" xfId="0" applyNumberFormat="1" applyFont="1" applyFill="1" applyBorder="1" applyAlignment="1">
      <alignment horizontal="right" vertical="center"/>
    </xf>
    <xf numFmtId="4" fontId="4" fillId="5" borderId="1" xfId="0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 wrapText="1"/>
    </xf>
    <xf numFmtId="4" fontId="21" fillId="6" borderId="1" xfId="0" applyNumberFormat="1" applyFont="1" applyFill="1" applyBorder="1" applyAlignment="1">
      <alignment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5" fillId="0" borderId="2" xfId="15" applyNumberFormat="1" applyFont="1" applyFill="1" applyBorder="1" applyAlignment="1">
      <alignment horizontal="right" vertical="center"/>
    </xf>
    <xf numFmtId="4" fontId="5" fillId="0" borderId="25" xfId="15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vertical="center"/>
    </xf>
    <xf numFmtId="0" fontId="5" fillId="0" borderId="3" xfId="0" applyFont="1" applyBorder="1" applyAlignment="1">
      <alignment vertical="top"/>
    </xf>
    <xf numFmtId="0" fontId="5" fillId="0" borderId="34" xfId="0" applyFont="1" applyFill="1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3" fillId="4" borderId="30" xfId="0" applyFont="1" applyFill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4" fontId="5" fillId="0" borderId="24" xfId="0" applyNumberFormat="1" applyFont="1" applyFill="1" applyBorder="1" applyAlignment="1">
      <alignment vertical="center"/>
    </xf>
    <xf numFmtId="168" fontId="5" fillId="0" borderId="24" xfId="0" applyNumberFormat="1" applyFont="1" applyFill="1" applyBorder="1" applyAlignment="1">
      <alignment horizontal="right" vertical="center"/>
    </xf>
    <xf numFmtId="3" fontId="5" fillId="0" borderId="24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right" vertical="center" wrapText="1"/>
    </xf>
    <xf numFmtId="4" fontId="5" fillId="0" borderId="24" xfId="0" applyNumberFormat="1" applyFont="1" applyFill="1" applyBorder="1" applyAlignment="1">
      <alignment horizontal="right" vertical="center" wrapText="1"/>
    </xf>
    <xf numFmtId="168" fontId="5" fillId="0" borderId="24" xfId="0" applyNumberFormat="1" applyFont="1" applyFill="1" applyBorder="1" applyAlignment="1">
      <alignment horizontal="right" vertical="center" wrapText="1"/>
    </xf>
    <xf numFmtId="0" fontId="14" fillId="6" borderId="43" xfId="0" applyFont="1" applyFill="1" applyBorder="1" applyAlignment="1">
      <alignment horizontal="left" vertical="center"/>
    </xf>
    <xf numFmtId="0" fontId="14" fillId="6" borderId="24" xfId="0" applyFont="1" applyFill="1" applyBorder="1" applyAlignment="1">
      <alignment horizontal="center" vertical="center" wrapText="1"/>
    </xf>
    <xf numFmtId="0" fontId="14" fillId="6" borderId="24" xfId="0" applyFont="1" applyFill="1" applyBorder="1" applyAlignment="1">
      <alignment vertical="center"/>
    </xf>
    <xf numFmtId="0" fontId="14" fillId="6" borderId="24" xfId="0" applyFont="1" applyFill="1" applyBorder="1" applyAlignment="1">
      <alignment vertical="center" wrapText="1"/>
    </xf>
    <xf numFmtId="0" fontId="13" fillId="6" borderId="46" xfId="0" applyFont="1" applyFill="1" applyBorder="1" applyAlignment="1">
      <alignment vertical="center" wrapText="1"/>
    </xf>
    <xf numFmtId="0" fontId="13" fillId="0" borderId="43" xfId="0" applyFont="1" applyFill="1" applyBorder="1" applyAlignment="1">
      <alignment vertical="center" wrapText="1"/>
    </xf>
    <xf numFmtId="0" fontId="13" fillId="0" borderId="46" xfId="0" applyFont="1" applyFill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" fontId="11" fillId="0" borderId="2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vertical="center"/>
    </xf>
    <xf numFmtId="4" fontId="11" fillId="0" borderId="4" xfId="22" applyNumberFormat="1" applyFont="1" applyBorder="1" applyAlignment="1">
      <alignment vertical="center"/>
    </xf>
    <xf numFmtId="4" fontId="29" fillId="0" borderId="1" xfId="0" applyNumberFormat="1" applyFont="1" applyBorder="1" applyAlignment="1">
      <alignment vertical="center"/>
    </xf>
    <xf numFmtId="4" fontId="25" fillId="5" borderId="43" xfId="0" applyNumberFormat="1" applyFont="1" applyFill="1" applyBorder="1" applyAlignment="1">
      <alignment vertical="center"/>
    </xf>
    <xf numFmtId="4" fontId="25" fillId="6" borderId="43" xfId="0" applyNumberFormat="1" applyFont="1" applyFill="1" applyBorder="1" applyAlignment="1">
      <alignment vertical="center"/>
    </xf>
    <xf numFmtId="4" fontId="29" fillId="4" borderId="43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4" xfId="0" applyFont="1" applyFill="1" applyBorder="1" applyAlignment="1">
      <alignment vertical="top" wrapText="1"/>
    </xf>
    <xf numFmtId="1" fontId="0" fillId="0" borderId="2" xfId="0" applyNumberFormat="1" applyFont="1" applyFill="1" applyBorder="1" applyAlignment="1">
      <alignment horizontal="center" vertical="center"/>
    </xf>
    <xf numFmtId="1" fontId="0" fillId="0" borderId="8" xfId="20" applyNumberFormat="1" applyFont="1" applyFill="1" applyBorder="1" applyAlignment="1">
      <alignment horizontal="center" vertical="center" wrapText="1"/>
      <protection/>
    </xf>
    <xf numFmtId="1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vertical="top" wrapText="1"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4" fontId="11" fillId="0" borderId="11" xfId="0" applyNumberFormat="1" applyFont="1" applyFill="1" applyBorder="1" applyAlignment="1">
      <alignment vertical="center"/>
    </xf>
    <xf numFmtId="4" fontId="11" fillId="0" borderId="27" xfId="0" applyNumberFormat="1" applyFont="1" applyFill="1" applyBorder="1" applyAlignment="1">
      <alignment vertical="center"/>
    </xf>
    <xf numFmtId="4" fontId="11" fillId="0" borderId="13" xfId="0" applyNumberFormat="1" applyFont="1" applyFill="1" applyBorder="1" applyAlignment="1">
      <alignment vertical="center"/>
    </xf>
    <xf numFmtId="3" fontId="18" fillId="0" borderId="8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8" xfId="0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3" fontId="29" fillId="0" borderId="0" xfId="0" applyNumberFormat="1" applyFont="1" applyBorder="1" applyAlignment="1">
      <alignment vertical="center" wrapText="1" shrinkToFit="1"/>
    </xf>
    <xf numFmtId="0" fontId="0" fillId="0" borderId="0" xfId="0" applyAlignment="1">
      <alignment vertical="center"/>
    </xf>
    <xf numFmtId="3" fontId="5" fillId="0" borderId="34" xfId="15" applyNumberFormat="1" applyFont="1" applyFill="1" applyBorder="1" applyAlignment="1">
      <alignment horizontal="right" vertical="center"/>
    </xf>
    <xf numFmtId="3" fontId="5" fillId="0" borderId="8" xfId="15" applyNumberFormat="1" applyFont="1" applyFill="1" applyBorder="1" applyAlignment="1">
      <alignment horizontal="right" vertical="center"/>
    </xf>
    <xf numFmtId="4" fontId="5" fillId="0" borderId="34" xfId="15" applyNumberFormat="1" applyFont="1" applyFill="1" applyBorder="1" applyAlignment="1">
      <alignment horizontal="right" vertical="center"/>
    </xf>
    <xf numFmtId="4" fontId="5" fillId="0" borderId="8" xfId="15" applyNumberFormat="1" applyFont="1" applyFill="1" applyBorder="1" applyAlignment="1">
      <alignment horizontal="right" vertical="center"/>
    </xf>
    <xf numFmtId="3" fontId="5" fillId="0" borderId="34" xfId="0" applyNumberFormat="1" applyFont="1" applyFill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4" fontId="5" fillId="0" borderId="34" xfId="0" applyNumberFormat="1" applyFont="1" applyFill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3" fontId="18" fillId="0" borderId="34" xfId="0" applyNumberFormat="1" applyFont="1" applyFill="1" applyBorder="1" applyAlignment="1">
      <alignment horizontal="righ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4" xfId="15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4" fontId="5" fillId="0" borderId="4" xfId="15" applyNumberFormat="1" applyFont="1" applyFill="1" applyBorder="1" applyAlignment="1">
      <alignment horizontal="right" vertical="center"/>
    </xf>
    <xf numFmtId="4" fontId="0" fillId="0" borderId="8" xfId="0" applyNumberFormat="1" applyFont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7" fillId="6" borderId="3" xfId="0" applyFont="1" applyFill="1" applyBorder="1" applyAlignment="1">
      <alignment horizontal="left"/>
    </xf>
    <xf numFmtId="0" fontId="0" fillId="6" borderId="3" xfId="0" applyFill="1" applyBorder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Investice 2008" xfId="20"/>
    <cellStyle name="normální_Odbor 01 k 31.7.09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2" name="Line 2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3" name="Line 3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" name="Line 4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5" name="Line 5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6" name="Line 6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7" name="Line 7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8" name="Line 8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9" name="Line 9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0" name="Line 10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1" name="Line 11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2" name="Line 12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3" name="Line 13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44</xdr:row>
      <xdr:rowOff>0</xdr:rowOff>
    </xdr:from>
    <xdr:to>
      <xdr:col>5</xdr:col>
      <xdr:colOff>342900</xdr:colOff>
      <xdr:row>44</xdr:row>
      <xdr:rowOff>0</xdr:rowOff>
    </xdr:to>
    <xdr:sp>
      <xdr:nvSpPr>
        <xdr:cNvPr id="14" name="Line 14"/>
        <xdr:cNvSpPr>
          <a:spLocks/>
        </xdr:cNvSpPr>
      </xdr:nvSpPr>
      <xdr:spPr>
        <a:xfrm>
          <a:off x="2286000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44</xdr:row>
      <xdr:rowOff>0</xdr:rowOff>
    </xdr:from>
    <xdr:to>
      <xdr:col>5</xdr:col>
      <xdr:colOff>342900</xdr:colOff>
      <xdr:row>44</xdr:row>
      <xdr:rowOff>0</xdr:rowOff>
    </xdr:to>
    <xdr:sp>
      <xdr:nvSpPr>
        <xdr:cNvPr id="15" name="Line 15"/>
        <xdr:cNvSpPr>
          <a:spLocks/>
        </xdr:cNvSpPr>
      </xdr:nvSpPr>
      <xdr:spPr>
        <a:xfrm>
          <a:off x="2286000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44</xdr:row>
      <xdr:rowOff>0</xdr:rowOff>
    </xdr:from>
    <xdr:to>
      <xdr:col>5</xdr:col>
      <xdr:colOff>342900</xdr:colOff>
      <xdr:row>44</xdr:row>
      <xdr:rowOff>0</xdr:rowOff>
    </xdr:to>
    <xdr:sp>
      <xdr:nvSpPr>
        <xdr:cNvPr id="16" name="Line 16"/>
        <xdr:cNvSpPr>
          <a:spLocks/>
        </xdr:cNvSpPr>
      </xdr:nvSpPr>
      <xdr:spPr>
        <a:xfrm>
          <a:off x="2286000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44</xdr:row>
      <xdr:rowOff>0</xdr:rowOff>
    </xdr:from>
    <xdr:to>
      <xdr:col>5</xdr:col>
      <xdr:colOff>342900</xdr:colOff>
      <xdr:row>44</xdr:row>
      <xdr:rowOff>0</xdr:rowOff>
    </xdr:to>
    <xdr:sp>
      <xdr:nvSpPr>
        <xdr:cNvPr id="17" name="Line 17"/>
        <xdr:cNvSpPr>
          <a:spLocks/>
        </xdr:cNvSpPr>
      </xdr:nvSpPr>
      <xdr:spPr>
        <a:xfrm>
          <a:off x="2286000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44</xdr:row>
      <xdr:rowOff>0</xdr:rowOff>
    </xdr:from>
    <xdr:to>
      <xdr:col>5</xdr:col>
      <xdr:colOff>342900</xdr:colOff>
      <xdr:row>44</xdr:row>
      <xdr:rowOff>0</xdr:rowOff>
    </xdr:to>
    <xdr:sp>
      <xdr:nvSpPr>
        <xdr:cNvPr id="18" name="Line 18"/>
        <xdr:cNvSpPr>
          <a:spLocks/>
        </xdr:cNvSpPr>
      </xdr:nvSpPr>
      <xdr:spPr>
        <a:xfrm>
          <a:off x="2286000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44</xdr:row>
      <xdr:rowOff>0</xdr:rowOff>
    </xdr:from>
    <xdr:to>
      <xdr:col>5</xdr:col>
      <xdr:colOff>342900</xdr:colOff>
      <xdr:row>44</xdr:row>
      <xdr:rowOff>0</xdr:rowOff>
    </xdr:to>
    <xdr:sp>
      <xdr:nvSpPr>
        <xdr:cNvPr id="19" name="Line 19"/>
        <xdr:cNvSpPr>
          <a:spLocks/>
        </xdr:cNvSpPr>
      </xdr:nvSpPr>
      <xdr:spPr>
        <a:xfrm>
          <a:off x="2286000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44</xdr:row>
      <xdr:rowOff>0</xdr:rowOff>
    </xdr:from>
    <xdr:to>
      <xdr:col>5</xdr:col>
      <xdr:colOff>342900</xdr:colOff>
      <xdr:row>44</xdr:row>
      <xdr:rowOff>0</xdr:rowOff>
    </xdr:to>
    <xdr:sp>
      <xdr:nvSpPr>
        <xdr:cNvPr id="20" name="Line 20"/>
        <xdr:cNvSpPr>
          <a:spLocks/>
        </xdr:cNvSpPr>
      </xdr:nvSpPr>
      <xdr:spPr>
        <a:xfrm>
          <a:off x="2286000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44</xdr:row>
      <xdr:rowOff>0</xdr:rowOff>
    </xdr:from>
    <xdr:to>
      <xdr:col>5</xdr:col>
      <xdr:colOff>342900</xdr:colOff>
      <xdr:row>44</xdr:row>
      <xdr:rowOff>0</xdr:rowOff>
    </xdr:to>
    <xdr:sp>
      <xdr:nvSpPr>
        <xdr:cNvPr id="21" name="Line 21"/>
        <xdr:cNvSpPr>
          <a:spLocks/>
        </xdr:cNvSpPr>
      </xdr:nvSpPr>
      <xdr:spPr>
        <a:xfrm>
          <a:off x="2286000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44</xdr:row>
      <xdr:rowOff>0</xdr:rowOff>
    </xdr:from>
    <xdr:to>
      <xdr:col>5</xdr:col>
      <xdr:colOff>342900</xdr:colOff>
      <xdr:row>44</xdr:row>
      <xdr:rowOff>0</xdr:rowOff>
    </xdr:to>
    <xdr:sp>
      <xdr:nvSpPr>
        <xdr:cNvPr id="22" name="Line 22"/>
        <xdr:cNvSpPr>
          <a:spLocks/>
        </xdr:cNvSpPr>
      </xdr:nvSpPr>
      <xdr:spPr>
        <a:xfrm>
          <a:off x="2286000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44</xdr:row>
      <xdr:rowOff>0</xdr:rowOff>
    </xdr:from>
    <xdr:to>
      <xdr:col>5</xdr:col>
      <xdr:colOff>342900</xdr:colOff>
      <xdr:row>44</xdr:row>
      <xdr:rowOff>0</xdr:rowOff>
    </xdr:to>
    <xdr:sp>
      <xdr:nvSpPr>
        <xdr:cNvPr id="23" name="Line 23"/>
        <xdr:cNvSpPr>
          <a:spLocks/>
        </xdr:cNvSpPr>
      </xdr:nvSpPr>
      <xdr:spPr>
        <a:xfrm>
          <a:off x="2286000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44</xdr:row>
      <xdr:rowOff>0</xdr:rowOff>
    </xdr:from>
    <xdr:to>
      <xdr:col>5</xdr:col>
      <xdr:colOff>342900</xdr:colOff>
      <xdr:row>44</xdr:row>
      <xdr:rowOff>0</xdr:rowOff>
    </xdr:to>
    <xdr:sp>
      <xdr:nvSpPr>
        <xdr:cNvPr id="24" name="Line 24"/>
        <xdr:cNvSpPr>
          <a:spLocks/>
        </xdr:cNvSpPr>
      </xdr:nvSpPr>
      <xdr:spPr>
        <a:xfrm>
          <a:off x="2286000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44</xdr:row>
      <xdr:rowOff>0</xdr:rowOff>
    </xdr:from>
    <xdr:to>
      <xdr:col>5</xdr:col>
      <xdr:colOff>342900</xdr:colOff>
      <xdr:row>44</xdr:row>
      <xdr:rowOff>0</xdr:rowOff>
    </xdr:to>
    <xdr:sp>
      <xdr:nvSpPr>
        <xdr:cNvPr id="25" name="Line 25"/>
        <xdr:cNvSpPr>
          <a:spLocks/>
        </xdr:cNvSpPr>
      </xdr:nvSpPr>
      <xdr:spPr>
        <a:xfrm>
          <a:off x="2286000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44</xdr:row>
      <xdr:rowOff>0</xdr:rowOff>
    </xdr:from>
    <xdr:to>
      <xdr:col>5</xdr:col>
      <xdr:colOff>342900</xdr:colOff>
      <xdr:row>44</xdr:row>
      <xdr:rowOff>0</xdr:rowOff>
    </xdr:to>
    <xdr:sp>
      <xdr:nvSpPr>
        <xdr:cNvPr id="26" name="Line 26"/>
        <xdr:cNvSpPr>
          <a:spLocks/>
        </xdr:cNvSpPr>
      </xdr:nvSpPr>
      <xdr:spPr>
        <a:xfrm>
          <a:off x="2286000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44</xdr:row>
      <xdr:rowOff>0</xdr:rowOff>
    </xdr:from>
    <xdr:to>
      <xdr:col>8</xdr:col>
      <xdr:colOff>342900</xdr:colOff>
      <xdr:row>44</xdr:row>
      <xdr:rowOff>0</xdr:rowOff>
    </xdr:to>
    <xdr:sp>
      <xdr:nvSpPr>
        <xdr:cNvPr id="27" name="Line 27"/>
        <xdr:cNvSpPr>
          <a:spLocks/>
        </xdr:cNvSpPr>
      </xdr:nvSpPr>
      <xdr:spPr>
        <a:xfrm>
          <a:off x="7915275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44</xdr:row>
      <xdr:rowOff>0</xdr:rowOff>
    </xdr:from>
    <xdr:to>
      <xdr:col>8</xdr:col>
      <xdr:colOff>342900</xdr:colOff>
      <xdr:row>44</xdr:row>
      <xdr:rowOff>0</xdr:rowOff>
    </xdr:to>
    <xdr:sp>
      <xdr:nvSpPr>
        <xdr:cNvPr id="28" name="Line 28"/>
        <xdr:cNvSpPr>
          <a:spLocks/>
        </xdr:cNvSpPr>
      </xdr:nvSpPr>
      <xdr:spPr>
        <a:xfrm>
          <a:off x="7915275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44</xdr:row>
      <xdr:rowOff>0</xdr:rowOff>
    </xdr:from>
    <xdr:to>
      <xdr:col>8</xdr:col>
      <xdr:colOff>342900</xdr:colOff>
      <xdr:row>44</xdr:row>
      <xdr:rowOff>0</xdr:rowOff>
    </xdr:to>
    <xdr:sp>
      <xdr:nvSpPr>
        <xdr:cNvPr id="29" name="Line 29"/>
        <xdr:cNvSpPr>
          <a:spLocks/>
        </xdr:cNvSpPr>
      </xdr:nvSpPr>
      <xdr:spPr>
        <a:xfrm>
          <a:off x="7915275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44</xdr:row>
      <xdr:rowOff>0</xdr:rowOff>
    </xdr:from>
    <xdr:to>
      <xdr:col>8</xdr:col>
      <xdr:colOff>342900</xdr:colOff>
      <xdr:row>44</xdr:row>
      <xdr:rowOff>0</xdr:rowOff>
    </xdr:to>
    <xdr:sp>
      <xdr:nvSpPr>
        <xdr:cNvPr id="30" name="Line 30"/>
        <xdr:cNvSpPr>
          <a:spLocks/>
        </xdr:cNvSpPr>
      </xdr:nvSpPr>
      <xdr:spPr>
        <a:xfrm>
          <a:off x="7915275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44</xdr:row>
      <xdr:rowOff>0</xdr:rowOff>
    </xdr:from>
    <xdr:to>
      <xdr:col>8</xdr:col>
      <xdr:colOff>342900</xdr:colOff>
      <xdr:row>44</xdr:row>
      <xdr:rowOff>0</xdr:rowOff>
    </xdr:to>
    <xdr:sp>
      <xdr:nvSpPr>
        <xdr:cNvPr id="31" name="Line 31"/>
        <xdr:cNvSpPr>
          <a:spLocks/>
        </xdr:cNvSpPr>
      </xdr:nvSpPr>
      <xdr:spPr>
        <a:xfrm>
          <a:off x="7915275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44</xdr:row>
      <xdr:rowOff>0</xdr:rowOff>
    </xdr:from>
    <xdr:to>
      <xdr:col>8</xdr:col>
      <xdr:colOff>342900</xdr:colOff>
      <xdr:row>44</xdr:row>
      <xdr:rowOff>0</xdr:rowOff>
    </xdr:to>
    <xdr:sp>
      <xdr:nvSpPr>
        <xdr:cNvPr id="32" name="Line 32"/>
        <xdr:cNvSpPr>
          <a:spLocks/>
        </xdr:cNvSpPr>
      </xdr:nvSpPr>
      <xdr:spPr>
        <a:xfrm>
          <a:off x="7915275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44</xdr:row>
      <xdr:rowOff>0</xdr:rowOff>
    </xdr:from>
    <xdr:to>
      <xdr:col>8</xdr:col>
      <xdr:colOff>342900</xdr:colOff>
      <xdr:row>44</xdr:row>
      <xdr:rowOff>0</xdr:rowOff>
    </xdr:to>
    <xdr:sp>
      <xdr:nvSpPr>
        <xdr:cNvPr id="33" name="Line 33"/>
        <xdr:cNvSpPr>
          <a:spLocks/>
        </xdr:cNvSpPr>
      </xdr:nvSpPr>
      <xdr:spPr>
        <a:xfrm>
          <a:off x="7915275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44</xdr:row>
      <xdr:rowOff>0</xdr:rowOff>
    </xdr:from>
    <xdr:to>
      <xdr:col>8</xdr:col>
      <xdr:colOff>342900</xdr:colOff>
      <xdr:row>44</xdr:row>
      <xdr:rowOff>0</xdr:rowOff>
    </xdr:to>
    <xdr:sp>
      <xdr:nvSpPr>
        <xdr:cNvPr id="34" name="Line 34"/>
        <xdr:cNvSpPr>
          <a:spLocks/>
        </xdr:cNvSpPr>
      </xdr:nvSpPr>
      <xdr:spPr>
        <a:xfrm>
          <a:off x="7915275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44</xdr:row>
      <xdr:rowOff>0</xdr:rowOff>
    </xdr:from>
    <xdr:to>
      <xdr:col>8</xdr:col>
      <xdr:colOff>342900</xdr:colOff>
      <xdr:row>44</xdr:row>
      <xdr:rowOff>0</xdr:rowOff>
    </xdr:to>
    <xdr:sp>
      <xdr:nvSpPr>
        <xdr:cNvPr id="35" name="Line 35"/>
        <xdr:cNvSpPr>
          <a:spLocks/>
        </xdr:cNvSpPr>
      </xdr:nvSpPr>
      <xdr:spPr>
        <a:xfrm>
          <a:off x="7915275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44</xdr:row>
      <xdr:rowOff>0</xdr:rowOff>
    </xdr:from>
    <xdr:to>
      <xdr:col>8</xdr:col>
      <xdr:colOff>342900</xdr:colOff>
      <xdr:row>44</xdr:row>
      <xdr:rowOff>0</xdr:rowOff>
    </xdr:to>
    <xdr:sp>
      <xdr:nvSpPr>
        <xdr:cNvPr id="36" name="Line 36"/>
        <xdr:cNvSpPr>
          <a:spLocks/>
        </xdr:cNvSpPr>
      </xdr:nvSpPr>
      <xdr:spPr>
        <a:xfrm>
          <a:off x="7915275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44</xdr:row>
      <xdr:rowOff>0</xdr:rowOff>
    </xdr:from>
    <xdr:to>
      <xdr:col>8</xdr:col>
      <xdr:colOff>342900</xdr:colOff>
      <xdr:row>44</xdr:row>
      <xdr:rowOff>0</xdr:rowOff>
    </xdr:to>
    <xdr:sp>
      <xdr:nvSpPr>
        <xdr:cNvPr id="37" name="Line 37"/>
        <xdr:cNvSpPr>
          <a:spLocks/>
        </xdr:cNvSpPr>
      </xdr:nvSpPr>
      <xdr:spPr>
        <a:xfrm>
          <a:off x="7915275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44</xdr:row>
      <xdr:rowOff>0</xdr:rowOff>
    </xdr:from>
    <xdr:to>
      <xdr:col>8</xdr:col>
      <xdr:colOff>342900</xdr:colOff>
      <xdr:row>44</xdr:row>
      <xdr:rowOff>0</xdr:rowOff>
    </xdr:to>
    <xdr:sp>
      <xdr:nvSpPr>
        <xdr:cNvPr id="38" name="Line 38"/>
        <xdr:cNvSpPr>
          <a:spLocks/>
        </xdr:cNvSpPr>
      </xdr:nvSpPr>
      <xdr:spPr>
        <a:xfrm>
          <a:off x="7915275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44</xdr:row>
      <xdr:rowOff>0</xdr:rowOff>
    </xdr:from>
    <xdr:to>
      <xdr:col>8</xdr:col>
      <xdr:colOff>342900</xdr:colOff>
      <xdr:row>44</xdr:row>
      <xdr:rowOff>0</xdr:rowOff>
    </xdr:to>
    <xdr:sp>
      <xdr:nvSpPr>
        <xdr:cNvPr id="39" name="Line 39"/>
        <xdr:cNvSpPr>
          <a:spLocks/>
        </xdr:cNvSpPr>
      </xdr:nvSpPr>
      <xdr:spPr>
        <a:xfrm>
          <a:off x="7915275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44</xdr:row>
      <xdr:rowOff>0</xdr:rowOff>
    </xdr:from>
    <xdr:to>
      <xdr:col>6</xdr:col>
      <xdr:colOff>285750</xdr:colOff>
      <xdr:row>44</xdr:row>
      <xdr:rowOff>0</xdr:rowOff>
    </xdr:to>
    <xdr:sp>
      <xdr:nvSpPr>
        <xdr:cNvPr id="40" name="Line 40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44</xdr:row>
      <xdr:rowOff>0</xdr:rowOff>
    </xdr:from>
    <xdr:to>
      <xdr:col>6</xdr:col>
      <xdr:colOff>285750</xdr:colOff>
      <xdr:row>44</xdr:row>
      <xdr:rowOff>0</xdr:rowOff>
    </xdr:to>
    <xdr:sp>
      <xdr:nvSpPr>
        <xdr:cNvPr id="41" name="Line 41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44</xdr:row>
      <xdr:rowOff>0</xdr:rowOff>
    </xdr:from>
    <xdr:to>
      <xdr:col>6</xdr:col>
      <xdr:colOff>285750</xdr:colOff>
      <xdr:row>44</xdr:row>
      <xdr:rowOff>0</xdr:rowOff>
    </xdr:to>
    <xdr:sp>
      <xdr:nvSpPr>
        <xdr:cNvPr id="42" name="Line 42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44</xdr:row>
      <xdr:rowOff>0</xdr:rowOff>
    </xdr:from>
    <xdr:to>
      <xdr:col>6</xdr:col>
      <xdr:colOff>285750</xdr:colOff>
      <xdr:row>44</xdr:row>
      <xdr:rowOff>0</xdr:rowOff>
    </xdr:to>
    <xdr:sp>
      <xdr:nvSpPr>
        <xdr:cNvPr id="43" name="Line 43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44</xdr:row>
      <xdr:rowOff>0</xdr:rowOff>
    </xdr:from>
    <xdr:to>
      <xdr:col>6</xdr:col>
      <xdr:colOff>285750</xdr:colOff>
      <xdr:row>44</xdr:row>
      <xdr:rowOff>0</xdr:rowOff>
    </xdr:to>
    <xdr:sp>
      <xdr:nvSpPr>
        <xdr:cNvPr id="44" name="Line 44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44</xdr:row>
      <xdr:rowOff>0</xdr:rowOff>
    </xdr:from>
    <xdr:to>
      <xdr:col>6</xdr:col>
      <xdr:colOff>285750</xdr:colOff>
      <xdr:row>44</xdr:row>
      <xdr:rowOff>0</xdr:rowOff>
    </xdr:to>
    <xdr:sp>
      <xdr:nvSpPr>
        <xdr:cNvPr id="45" name="Line 45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44</xdr:row>
      <xdr:rowOff>0</xdr:rowOff>
    </xdr:from>
    <xdr:to>
      <xdr:col>6</xdr:col>
      <xdr:colOff>285750</xdr:colOff>
      <xdr:row>44</xdr:row>
      <xdr:rowOff>0</xdr:rowOff>
    </xdr:to>
    <xdr:sp>
      <xdr:nvSpPr>
        <xdr:cNvPr id="46" name="Line 46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44</xdr:row>
      <xdr:rowOff>0</xdr:rowOff>
    </xdr:from>
    <xdr:to>
      <xdr:col>6</xdr:col>
      <xdr:colOff>285750</xdr:colOff>
      <xdr:row>44</xdr:row>
      <xdr:rowOff>0</xdr:rowOff>
    </xdr:to>
    <xdr:sp>
      <xdr:nvSpPr>
        <xdr:cNvPr id="47" name="Line 47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44</xdr:row>
      <xdr:rowOff>0</xdr:rowOff>
    </xdr:from>
    <xdr:to>
      <xdr:col>6</xdr:col>
      <xdr:colOff>285750</xdr:colOff>
      <xdr:row>44</xdr:row>
      <xdr:rowOff>0</xdr:rowOff>
    </xdr:to>
    <xdr:sp>
      <xdr:nvSpPr>
        <xdr:cNvPr id="48" name="Line 48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44</xdr:row>
      <xdr:rowOff>0</xdr:rowOff>
    </xdr:from>
    <xdr:to>
      <xdr:col>6</xdr:col>
      <xdr:colOff>285750</xdr:colOff>
      <xdr:row>44</xdr:row>
      <xdr:rowOff>0</xdr:rowOff>
    </xdr:to>
    <xdr:sp>
      <xdr:nvSpPr>
        <xdr:cNvPr id="49" name="Line 49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44</xdr:row>
      <xdr:rowOff>0</xdr:rowOff>
    </xdr:from>
    <xdr:to>
      <xdr:col>6</xdr:col>
      <xdr:colOff>285750</xdr:colOff>
      <xdr:row>44</xdr:row>
      <xdr:rowOff>0</xdr:rowOff>
    </xdr:to>
    <xdr:sp>
      <xdr:nvSpPr>
        <xdr:cNvPr id="50" name="Line 50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44</xdr:row>
      <xdr:rowOff>0</xdr:rowOff>
    </xdr:from>
    <xdr:to>
      <xdr:col>6</xdr:col>
      <xdr:colOff>285750</xdr:colOff>
      <xdr:row>44</xdr:row>
      <xdr:rowOff>0</xdr:rowOff>
    </xdr:to>
    <xdr:sp>
      <xdr:nvSpPr>
        <xdr:cNvPr id="51" name="Line 51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44</xdr:row>
      <xdr:rowOff>0</xdr:rowOff>
    </xdr:from>
    <xdr:to>
      <xdr:col>6</xdr:col>
      <xdr:colOff>285750</xdr:colOff>
      <xdr:row>44</xdr:row>
      <xdr:rowOff>0</xdr:rowOff>
    </xdr:to>
    <xdr:sp>
      <xdr:nvSpPr>
        <xdr:cNvPr id="52" name="Line 52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44</xdr:row>
      <xdr:rowOff>0</xdr:rowOff>
    </xdr:from>
    <xdr:to>
      <xdr:col>8</xdr:col>
      <xdr:colOff>342900</xdr:colOff>
      <xdr:row>44</xdr:row>
      <xdr:rowOff>0</xdr:rowOff>
    </xdr:to>
    <xdr:sp>
      <xdr:nvSpPr>
        <xdr:cNvPr id="53" name="Line 53"/>
        <xdr:cNvSpPr>
          <a:spLocks/>
        </xdr:cNvSpPr>
      </xdr:nvSpPr>
      <xdr:spPr>
        <a:xfrm>
          <a:off x="7915275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44</xdr:row>
      <xdr:rowOff>0</xdr:rowOff>
    </xdr:from>
    <xdr:to>
      <xdr:col>8</xdr:col>
      <xdr:colOff>342900</xdr:colOff>
      <xdr:row>44</xdr:row>
      <xdr:rowOff>0</xdr:rowOff>
    </xdr:to>
    <xdr:sp>
      <xdr:nvSpPr>
        <xdr:cNvPr id="54" name="Line 54"/>
        <xdr:cNvSpPr>
          <a:spLocks/>
        </xdr:cNvSpPr>
      </xdr:nvSpPr>
      <xdr:spPr>
        <a:xfrm>
          <a:off x="7915275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44</xdr:row>
      <xdr:rowOff>0</xdr:rowOff>
    </xdr:from>
    <xdr:to>
      <xdr:col>8</xdr:col>
      <xdr:colOff>342900</xdr:colOff>
      <xdr:row>44</xdr:row>
      <xdr:rowOff>0</xdr:rowOff>
    </xdr:to>
    <xdr:sp>
      <xdr:nvSpPr>
        <xdr:cNvPr id="55" name="Line 55"/>
        <xdr:cNvSpPr>
          <a:spLocks/>
        </xdr:cNvSpPr>
      </xdr:nvSpPr>
      <xdr:spPr>
        <a:xfrm>
          <a:off x="7915275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44</xdr:row>
      <xdr:rowOff>0</xdr:rowOff>
    </xdr:from>
    <xdr:to>
      <xdr:col>8</xdr:col>
      <xdr:colOff>342900</xdr:colOff>
      <xdr:row>44</xdr:row>
      <xdr:rowOff>0</xdr:rowOff>
    </xdr:to>
    <xdr:sp>
      <xdr:nvSpPr>
        <xdr:cNvPr id="56" name="Line 56"/>
        <xdr:cNvSpPr>
          <a:spLocks/>
        </xdr:cNvSpPr>
      </xdr:nvSpPr>
      <xdr:spPr>
        <a:xfrm>
          <a:off x="7915275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44</xdr:row>
      <xdr:rowOff>0</xdr:rowOff>
    </xdr:from>
    <xdr:to>
      <xdr:col>8</xdr:col>
      <xdr:colOff>342900</xdr:colOff>
      <xdr:row>44</xdr:row>
      <xdr:rowOff>0</xdr:rowOff>
    </xdr:to>
    <xdr:sp>
      <xdr:nvSpPr>
        <xdr:cNvPr id="57" name="Line 57"/>
        <xdr:cNvSpPr>
          <a:spLocks/>
        </xdr:cNvSpPr>
      </xdr:nvSpPr>
      <xdr:spPr>
        <a:xfrm>
          <a:off x="7915275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44</xdr:row>
      <xdr:rowOff>0</xdr:rowOff>
    </xdr:from>
    <xdr:to>
      <xdr:col>8</xdr:col>
      <xdr:colOff>342900</xdr:colOff>
      <xdr:row>44</xdr:row>
      <xdr:rowOff>0</xdr:rowOff>
    </xdr:to>
    <xdr:sp>
      <xdr:nvSpPr>
        <xdr:cNvPr id="58" name="Line 58"/>
        <xdr:cNvSpPr>
          <a:spLocks/>
        </xdr:cNvSpPr>
      </xdr:nvSpPr>
      <xdr:spPr>
        <a:xfrm>
          <a:off x="7915275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44</xdr:row>
      <xdr:rowOff>0</xdr:rowOff>
    </xdr:from>
    <xdr:to>
      <xdr:col>8</xdr:col>
      <xdr:colOff>342900</xdr:colOff>
      <xdr:row>44</xdr:row>
      <xdr:rowOff>0</xdr:rowOff>
    </xdr:to>
    <xdr:sp>
      <xdr:nvSpPr>
        <xdr:cNvPr id="59" name="Line 59"/>
        <xdr:cNvSpPr>
          <a:spLocks/>
        </xdr:cNvSpPr>
      </xdr:nvSpPr>
      <xdr:spPr>
        <a:xfrm>
          <a:off x="7915275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44</xdr:row>
      <xdr:rowOff>0</xdr:rowOff>
    </xdr:from>
    <xdr:to>
      <xdr:col>8</xdr:col>
      <xdr:colOff>342900</xdr:colOff>
      <xdr:row>44</xdr:row>
      <xdr:rowOff>0</xdr:rowOff>
    </xdr:to>
    <xdr:sp>
      <xdr:nvSpPr>
        <xdr:cNvPr id="60" name="Line 60"/>
        <xdr:cNvSpPr>
          <a:spLocks/>
        </xdr:cNvSpPr>
      </xdr:nvSpPr>
      <xdr:spPr>
        <a:xfrm>
          <a:off x="7915275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44</xdr:row>
      <xdr:rowOff>0</xdr:rowOff>
    </xdr:from>
    <xdr:to>
      <xdr:col>8</xdr:col>
      <xdr:colOff>342900</xdr:colOff>
      <xdr:row>44</xdr:row>
      <xdr:rowOff>0</xdr:rowOff>
    </xdr:to>
    <xdr:sp>
      <xdr:nvSpPr>
        <xdr:cNvPr id="61" name="Line 61"/>
        <xdr:cNvSpPr>
          <a:spLocks/>
        </xdr:cNvSpPr>
      </xdr:nvSpPr>
      <xdr:spPr>
        <a:xfrm>
          <a:off x="7915275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44</xdr:row>
      <xdr:rowOff>0</xdr:rowOff>
    </xdr:from>
    <xdr:to>
      <xdr:col>8</xdr:col>
      <xdr:colOff>342900</xdr:colOff>
      <xdr:row>44</xdr:row>
      <xdr:rowOff>0</xdr:rowOff>
    </xdr:to>
    <xdr:sp>
      <xdr:nvSpPr>
        <xdr:cNvPr id="62" name="Line 62"/>
        <xdr:cNvSpPr>
          <a:spLocks/>
        </xdr:cNvSpPr>
      </xdr:nvSpPr>
      <xdr:spPr>
        <a:xfrm>
          <a:off x="7915275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44</xdr:row>
      <xdr:rowOff>0</xdr:rowOff>
    </xdr:from>
    <xdr:to>
      <xdr:col>8</xdr:col>
      <xdr:colOff>342900</xdr:colOff>
      <xdr:row>44</xdr:row>
      <xdr:rowOff>0</xdr:rowOff>
    </xdr:to>
    <xdr:sp>
      <xdr:nvSpPr>
        <xdr:cNvPr id="63" name="Line 63"/>
        <xdr:cNvSpPr>
          <a:spLocks/>
        </xdr:cNvSpPr>
      </xdr:nvSpPr>
      <xdr:spPr>
        <a:xfrm>
          <a:off x="7915275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44</xdr:row>
      <xdr:rowOff>0</xdr:rowOff>
    </xdr:from>
    <xdr:to>
      <xdr:col>8</xdr:col>
      <xdr:colOff>342900</xdr:colOff>
      <xdr:row>44</xdr:row>
      <xdr:rowOff>0</xdr:rowOff>
    </xdr:to>
    <xdr:sp>
      <xdr:nvSpPr>
        <xdr:cNvPr id="64" name="Line 64"/>
        <xdr:cNvSpPr>
          <a:spLocks/>
        </xdr:cNvSpPr>
      </xdr:nvSpPr>
      <xdr:spPr>
        <a:xfrm>
          <a:off x="7915275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44</xdr:row>
      <xdr:rowOff>0</xdr:rowOff>
    </xdr:from>
    <xdr:to>
      <xdr:col>8</xdr:col>
      <xdr:colOff>342900</xdr:colOff>
      <xdr:row>44</xdr:row>
      <xdr:rowOff>0</xdr:rowOff>
    </xdr:to>
    <xdr:sp>
      <xdr:nvSpPr>
        <xdr:cNvPr id="65" name="Line 65"/>
        <xdr:cNvSpPr>
          <a:spLocks/>
        </xdr:cNvSpPr>
      </xdr:nvSpPr>
      <xdr:spPr>
        <a:xfrm>
          <a:off x="7915275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44</xdr:row>
      <xdr:rowOff>0</xdr:rowOff>
    </xdr:from>
    <xdr:to>
      <xdr:col>6</xdr:col>
      <xdr:colOff>285750</xdr:colOff>
      <xdr:row>44</xdr:row>
      <xdr:rowOff>0</xdr:rowOff>
    </xdr:to>
    <xdr:sp>
      <xdr:nvSpPr>
        <xdr:cNvPr id="66" name="Line 66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44</xdr:row>
      <xdr:rowOff>0</xdr:rowOff>
    </xdr:from>
    <xdr:to>
      <xdr:col>6</xdr:col>
      <xdr:colOff>285750</xdr:colOff>
      <xdr:row>44</xdr:row>
      <xdr:rowOff>0</xdr:rowOff>
    </xdr:to>
    <xdr:sp>
      <xdr:nvSpPr>
        <xdr:cNvPr id="67" name="Line 67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44</xdr:row>
      <xdr:rowOff>0</xdr:rowOff>
    </xdr:from>
    <xdr:to>
      <xdr:col>6</xdr:col>
      <xdr:colOff>285750</xdr:colOff>
      <xdr:row>44</xdr:row>
      <xdr:rowOff>0</xdr:rowOff>
    </xdr:to>
    <xdr:sp>
      <xdr:nvSpPr>
        <xdr:cNvPr id="68" name="Line 68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44</xdr:row>
      <xdr:rowOff>0</xdr:rowOff>
    </xdr:from>
    <xdr:to>
      <xdr:col>6</xdr:col>
      <xdr:colOff>285750</xdr:colOff>
      <xdr:row>44</xdr:row>
      <xdr:rowOff>0</xdr:rowOff>
    </xdr:to>
    <xdr:sp>
      <xdr:nvSpPr>
        <xdr:cNvPr id="69" name="Line 69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44</xdr:row>
      <xdr:rowOff>0</xdr:rowOff>
    </xdr:from>
    <xdr:to>
      <xdr:col>6</xdr:col>
      <xdr:colOff>285750</xdr:colOff>
      <xdr:row>44</xdr:row>
      <xdr:rowOff>0</xdr:rowOff>
    </xdr:to>
    <xdr:sp>
      <xdr:nvSpPr>
        <xdr:cNvPr id="70" name="Line 70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44</xdr:row>
      <xdr:rowOff>0</xdr:rowOff>
    </xdr:from>
    <xdr:to>
      <xdr:col>6</xdr:col>
      <xdr:colOff>285750</xdr:colOff>
      <xdr:row>44</xdr:row>
      <xdr:rowOff>0</xdr:rowOff>
    </xdr:to>
    <xdr:sp>
      <xdr:nvSpPr>
        <xdr:cNvPr id="71" name="Line 71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44</xdr:row>
      <xdr:rowOff>0</xdr:rowOff>
    </xdr:from>
    <xdr:to>
      <xdr:col>6</xdr:col>
      <xdr:colOff>285750</xdr:colOff>
      <xdr:row>44</xdr:row>
      <xdr:rowOff>0</xdr:rowOff>
    </xdr:to>
    <xdr:sp>
      <xdr:nvSpPr>
        <xdr:cNvPr id="72" name="Line 72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44</xdr:row>
      <xdr:rowOff>0</xdr:rowOff>
    </xdr:from>
    <xdr:to>
      <xdr:col>6</xdr:col>
      <xdr:colOff>285750</xdr:colOff>
      <xdr:row>44</xdr:row>
      <xdr:rowOff>0</xdr:rowOff>
    </xdr:to>
    <xdr:sp>
      <xdr:nvSpPr>
        <xdr:cNvPr id="73" name="Line 73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44</xdr:row>
      <xdr:rowOff>0</xdr:rowOff>
    </xdr:from>
    <xdr:to>
      <xdr:col>6</xdr:col>
      <xdr:colOff>285750</xdr:colOff>
      <xdr:row>44</xdr:row>
      <xdr:rowOff>0</xdr:rowOff>
    </xdr:to>
    <xdr:sp>
      <xdr:nvSpPr>
        <xdr:cNvPr id="74" name="Line 74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44</xdr:row>
      <xdr:rowOff>0</xdr:rowOff>
    </xdr:from>
    <xdr:to>
      <xdr:col>6</xdr:col>
      <xdr:colOff>285750</xdr:colOff>
      <xdr:row>44</xdr:row>
      <xdr:rowOff>0</xdr:rowOff>
    </xdr:to>
    <xdr:sp>
      <xdr:nvSpPr>
        <xdr:cNvPr id="75" name="Line 75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44</xdr:row>
      <xdr:rowOff>0</xdr:rowOff>
    </xdr:from>
    <xdr:to>
      <xdr:col>6</xdr:col>
      <xdr:colOff>285750</xdr:colOff>
      <xdr:row>44</xdr:row>
      <xdr:rowOff>0</xdr:rowOff>
    </xdr:to>
    <xdr:sp>
      <xdr:nvSpPr>
        <xdr:cNvPr id="76" name="Line 76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44</xdr:row>
      <xdr:rowOff>0</xdr:rowOff>
    </xdr:from>
    <xdr:to>
      <xdr:col>6</xdr:col>
      <xdr:colOff>285750</xdr:colOff>
      <xdr:row>44</xdr:row>
      <xdr:rowOff>0</xdr:rowOff>
    </xdr:to>
    <xdr:sp>
      <xdr:nvSpPr>
        <xdr:cNvPr id="77" name="Line 77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44</xdr:row>
      <xdr:rowOff>0</xdr:rowOff>
    </xdr:from>
    <xdr:to>
      <xdr:col>6</xdr:col>
      <xdr:colOff>285750</xdr:colOff>
      <xdr:row>44</xdr:row>
      <xdr:rowOff>0</xdr:rowOff>
    </xdr:to>
    <xdr:sp>
      <xdr:nvSpPr>
        <xdr:cNvPr id="78" name="Line 78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44</xdr:row>
      <xdr:rowOff>0</xdr:rowOff>
    </xdr:from>
    <xdr:to>
      <xdr:col>8</xdr:col>
      <xdr:colOff>342900</xdr:colOff>
      <xdr:row>44</xdr:row>
      <xdr:rowOff>0</xdr:rowOff>
    </xdr:to>
    <xdr:sp>
      <xdr:nvSpPr>
        <xdr:cNvPr id="79" name="Line 79"/>
        <xdr:cNvSpPr>
          <a:spLocks/>
        </xdr:cNvSpPr>
      </xdr:nvSpPr>
      <xdr:spPr>
        <a:xfrm>
          <a:off x="7915275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44</xdr:row>
      <xdr:rowOff>0</xdr:rowOff>
    </xdr:from>
    <xdr:to>
      <xdr:col>8</xdr:col>
      <xdr:colOff>342900</xdr:colOff>
      <xdr:row>44</xdr:row>
      <xdr:rowOff>0</xdr:rowOff>
    </xdr:to>
    <xdr:sp>
      <xdr:nvSpPr>
        <xdr:cNvPr id="80" name="Line 80"/>
        <xdr:cNvSpPr>
          <a:spLocks/>
        </xdr:cNvSpPr>
      </xdr:nvSpPr>
      <xdr:spPr>
        <a:xfrm>
          <a:off x="7915275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44</xdr:row>
      <xdr:rowOff>0</xdr:rowOff>
    </xdr:from>
    <xdr:to>
      <xdr:col>8</xdr:col>
      <xdr:colOff>342900</xdr:colOff>
      <xdr:row>44</xdr:row>
      <xdr:rowOff>0</xdr:rowOff>
    </xdr:to>
    <xdr:sp>
      <xdr:nvSpPr>
        <xdr:cNvPr id="81" name="Line 81"/>
        <xdr:cNvSpPr>
          <a:spLocks/>
        </xdr:cNvSpPr>
      </xdr:nvSpPr>
      <xdr:spPr>
        <a:xfrm>
          <a:off x="7915275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44</xdr:row>
      <xdr:rowOff>0</xdr:rowOff>
    </xdr:from>
    <xdr:to>
      <xdr:col>8</xdr:col>
      <xdr:colOff>342900</xdr:colOff>
      <xdr:row>44</xdr:row>
      <xdr:rowOff>0</xdr:rowOff>
    </xdr:to>
    <xdr:sp>
      <xdr:nvSpPr>
        <xdr:cNvPr id="82" name="Line 82"/>
        <xdr:cNvSpPr>
          <a:spLocks/>
        </xdr:cNvSpPr>
      </xdr:nvSpPr>
      <xdr:spPr>
        <a:xfrm>
          <a:off x="7915275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44</xdr:row>
      <xdr:rowOff>0</xdr:rowOff>
    </xdr:from>
    <xdr:to>
      <xdr:col>8</xdr:col>
      <xdr:colOff>342900</xdr:colOff>
      <xdr:row>44</xdr:row>
      <xdr:rowOff>0</xdr:rowOff>
    </xdr:to>
    <xdr:sp>
      <xdr:nvSpPr>
        <xdr:cNvPr id="83" name="Line 83"/>
        <xdr:cNvSpPr>
          <a:spLocks/>
        </xdr:cNvSpPr>
      </xdr:nvSpPr>
      <xdr:spPr>
        <a:xfrm>
          <a:off x="7915275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44</xdr:row>
      <xdr:rowOff>0</xdr:rowOff>
    </xdr:from>
    <xdr:to>
      <xdr:col>8</xdr:col>
      <xdr:colOff>342900</xdr:colOff>
      <xdr:row>44</xdr:row>
      <xdr:rowOff>0</xdr:rowOff>
    </xdr:to>
    <xdr:sp>
      <xdr:nvSpPr>
        <xdr:cNvPr id="84" name="Line 84"/>
        <xdr:cNvSpPr>
          <a:spLocks/>
        </xdr:cNvSpPr>
      </xdr:nvSpPr>
      <xdr:spPr>
        <a:xfrm>
          <a:off x="7915275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44</xdr:row>
      <xdr:rowOff>0</xdr:rowOff>
    </xdr:from>
    <xdr:to>
      <xdr:col>8</xdr:col>
      <xdr:colOff>342900</xdr:colOff>
      <xdr:row>44</xdr:row>
      <xdr:rowOff>0</xdr:rowOff>
    </xdr:to>
    <xdr:sp>
      <xdr:nvSpPr>
        <xdr:cNvPr id="85" name="Line 85"/>
        <xdr:cNvSpPr>
          <a:spLocks/>
        </xdr:cNvSpPr>
      </xdr:nvSpPr>
      <xdr:spPr>
        <a:xfrm>
          <a:off x="7915275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44</xdr:row>
      <xdr:rowOff>0</xdr:rowOff>
    </xdr:from>
    <xdr:to>
      <xdr:col>8</xdr:col>
      <xdr:colOff>342900</xdr:colOff>
      <xdr:row>44</xdr:row>
      <xdr:rowOff>0</xdr:rowOff>
    </xdr:to>
    <xdr:sp>
      <xdr:nvSpPr>
        <xdr:cNvPr id="86" name="Line 86"/>
        <xdr:cNvSpPr>
          <a:spLocks/>
        </xdr:cNvSpPr>
      </xdr:nvSpPr>
      <xdr:spPr>
        <a:xfrm>
          <a:off x="7915275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44</xdr:row>
      <xdr:rowOff>0</xdr:rowOff>
    </xdr:from>
    <xdr:to>
      <xdr:col>8</xdr:col>
      <xdr:colOff>342900</xdr:colOff>
      <xdr:row>44</xdr:row>
      <xdr:rowOff>0</xdr:rowOff>
    </xdr:to>
    <xdr:sp>
      <xdr:nvSpPr>
        <xdr:cNvPr id="87" name="Line 87"/>
        <xdr:cNvSpPr>
          <a:spLocks/>
        </xdr:cNvSpPr>
      </xdr:nvSpPr>
      <xdr:spPr>
        <a:xfrm>
          <a:off x="7915275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44</xdr:row>
      <xdr:rowOff>0</xdr:rowOff>
    </xdr:from>
    <xdr:to>
      <xdr:col>8</xdr:col>
      <xdr:colOff>342900</xdr:colOff>
      <xdr:row>44</xdr:row>
      <xdr:rowOff>0</xdr:rowOff>
    </xdr:to>
    <xdr:sp>
      <xdr:nvSpPr>
        <xdr:cNvPr id="88" name="Line 88"/>
        <xdr:cNvSpPr>
          <a:spLocks/>
        </xdr:cNvSpPr>
      </xdr:nvSpPr>
      <xdr:spPr>
        <a:xfrm>
          <a:off x="7915275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44</xdr:row>
      <xdr:rowOff>0</xdr:rowOff>
    </xdr:from>
    <xdr:to>
      <xdr:col>8</xdr:col>
      <xdr:colOff>342900</xdr:colOff>
      <xdr:row>44</xdr:row>
      <xdr:rowOff>0</xdr:rowOff>
    </xdr:to>
    <xdr:sp>
      <xdr:nvSpPr>
        <xdr:cNvPr id="89" name="Line 89"/>
        <xdr:cNvSpPr>
          <a:spLocks/>
        </xdr:cNvSpPr>
      </xdr:nvSpPr>
      <xdr:spPr>
        <a:xfrm>
          <a:off x="7915275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44</xdr:row>
      <xdr:rowOff>0</xdr:rowOff>
    </xdr:from>
    <xdr:to>
      <xdr:col>8</xdr:col>
      <xdr:colOff>342900</xdr:colOff>
      <xdr:row>44</xdr:row>
      <xdr:rowOff>0</xdr:rowOff>
    </xdr:to>
    <xdr:sp>
      <xdr:nvSpPr>
        <xdr:cNvPr id="90" name="Line 90"/>
        <xdr:cNvSpPr>
          <a:spLocks/>
        </xdr:cNvSpPr>
      </xdr:nvSpPr>
      <xdr:spPr>
        <a:xfrm>
          <a:off x="7915275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44</xdr:row>
      <xdr:rowOff>0</xdr:rowOff>
    </xdr:from>
    <xdr:to>
      <xdr:col>8</xdr:col>
      <xdr:colOff>342900</xdr:colOff>
      <xdr:row>44</xdr:row>
      <xdr:rowOff>0</xdr:rowOff>
    </xdr:to>
    <xdr:sp>
      <xdr:nvSpPr>
        <xdr:cNvPr id="91" name="Line 91"/>
        <xdr:cNvSpPr>
          <a:spLocks/>
        </xdr:cNvSpPr>
      </xdr:nvSpPr>
      <xdr:spPr>
        <a:xfrm>
          <a:off x="7915275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44</xdr:row>
      <xdr:rowOff>0</xdr:rowOff>
    </xdr:from>
    <xdr:to>
      <xdr:col>6</xdr:col>
      <xdr:colOff>285750</xdr:colOff>
      <xdr:row>44</xdr:row>
      <xdr:rowOff>0</xdr:rowOff>
    </xdr:to>
    <xdr:sp>
      <xdr:nvSpPr>
        <xdr:cNvPr id="92" name="Line 92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44</xdr:row>
      <xdr:rowOff>0</xdr:rowOff>
    </xdr:from>
    <xdr:to>
      <xdr:col>6</xdr:col>
      <xdr:colOff>285750</xdr:colOff>
      <xdr:row>44</xdr:row>
      <xdr:rowOff>0</xdr:rowOff>
    </xdr:to>
    <xdr:sp>
      <xdr:nvSpPr>
        <xdr:cNvPr id="93" name="Line 93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44</xdr:row>
      <xdr:rowOff>0</xdr:rowOff>
    </xdr:from>
    <xdr:to>
      <xdr:col>6</xdr:col>
      <xdr:colOff>285750</xdr:colOff>
      <xdr:row>44</xdr:row>
      <xdr:rowOff>0</xdr:rowOff>
    </xdr:to>
    <xdr:sp>
      <xdr:nvSpPr>
        <xdr:cNvPr id="94" name="Line 94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44</xdr:row>
      <xdr:rowOff>0</xdr:rowOff>
    </xdr:from>
    <xdr:to>
      <xdr:col>6</xdr:col>
      <xdr:colOff>285750</xdr:colOff>
      <xdr:row>44</xdr:row>
      <xdr:rowOff>0</xdr:rowOff>
    </xdr:to>
    <xdr:sp>
      <xdr:nvSpPr>
        <xdr:cNvPr id="95" name="Line 95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44</xdr:row>
      <xdr:rowOff>0</xdr:rowOff>
    </xdr:from>
    <xdr:to>
      <xdr:col>6</xdr:col>
      <xdr:colOff>285750</xdr:colOff>
      <xdr:row>44</xdr:row>
      <xdr:rowOff>0</xdr:rowOff>
    </xdr:to>
    <xdr:sp>
      <xdr:nvSpPr>
        <xdr:cNvPr id="96" name="Line 96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44</xdr:row>
      <xdr:rowOff>0</xdr:rowOff>
    </xdr:from>
    <xdr:to>
      <xdr:col>6</xdr:col>
      <xdr:colOff>285750</xdr:colOff>
      <xdr:row>44</xdr:row>
      <xdr:rowOff>0</xdr:rowOff>
    </xdr:to>
    <xdr:sp>
      <xdr:nvSpPr>
        <xdr:cNvPr id="97" name="Line 97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44</xdr:row>
      <xdr:rowOff>0</xdr:rowOff>
    </xdr:from>
    <xdr:to>
      <xdr:col>6</xdr:col>
      <xdr:colOff>285750</xdr:colOff>
      <xdr:row>44</xdr:row>
      <xdr:rowOff>0</xdr:rowOff>
    </xdr:to>
    <xdr:sp>
      <xdr:nvSpPr>
        <xdr:cNvPr id="98" name="Line 98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44</xdr:row>
      <xdr:rowOff>0</xdr:rowOff>
    </xdr:from>
    <xdr:to>
      <xdr:col>6</xdr:col>
      <xdr:colOff>285750</xdr:colOff>
      <xdr:row>44</xdr:row>
      <xdr:rowOff>0</xdr:rowOff>
    </xdr:to>
    <xdr:sp>
      <xdr:nvSpPr>
        <xdr:cNvPr id="99" name="Line 99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44</xdr:row>
      <xdr:rowOff>0</xdr:rowOff>
    </xdr:from>
    <xdr:to>
      <xdr:col>6</xdr:col>
      <xdr:colOff>285750</xdr:colOff>
      <xdr:row>44</xdr:row>
      <xdr:rowOff>0</xdr:rowOff>
    </xdr:to>
    <xdr:sp>
      <xdr:nvSpPr>
        <xdr:cNvPr id="100" name="Line 100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44</xdr:row>
      <xdr:rowOff>0</xdr:rowOff>
    </xdr:from>
    <xdr:to>
      <xdr:col>6</xdr:col>
      <xdr:colOff>285750</xdr:colOff>
      <xdr:row>44</xdr:row>
      <xdr:rowOff>0</xdr:rowOff>
    </xdr:to>
    <xdr:sp>
      <xdr:nvSpPr>
        <xdr:cNvPr id="101" name="Line 101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44</xdr:row>
      <xdr:rowOff>0</xdr:rowOff>
    </xdr:from>
    <xdr:to>
      <xdr:col>6</xdr:col>
      <xdr:colOff>285750</xdr:colOff>
      <xdr:row>44</xdr:row>
      <xdr:rowOff>0</xdr:rowOff>
    </xdr:to>
    <xdr:sp>
      <xdr:nvSpPr>
        <xdr:cNvPr id="102" name="Line 102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44</xdr:row>
      <xdr:rowOff>0</xdr:rowOff>
    </xdr:from>
    <xdr:to>
      <xdr:col>6</xdr:col>
      <xdr:colOff>285750</xdr:colOff>
      <xdr:row>44</xdr:row>
      <xdr:rowOff>0</xdr:rowOff>
    </xdr:to>
    <xdr:sp>
      <xdr:nvSpPr>
        <xdr:cNvPr id="103" name="Line 103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44</xdr:row>
      <xdr:rowOff>0</xdr:rowOff>
    </xdr:from>
    <xdr:to>
      <xdr:col>6</xdr:col>
      <xdr:colOff>285750</xdr:colOff>
      <xdr:row>44</xdr:row>
      <xdr:rowOff>0</xdr:rowOff>
    </xdr:to>
    <xdr:sp>
      <xdr:nvSpPr>
        <xdr:cNvPr id="104" name="Line 104"/>
        <xdr:cNvSpPr>
          <a:spLocks/>
        </xdr:cNvSpPr>
      </xdr:nvSpPr>
      <xdr:spPr>
        <a:xfrm>
          <a:off x="64293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05" name="Line 105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06" name="Line 106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07" name="Line 107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08" name="Line 108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10" name="Line 110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11" name="Line 111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12" name="Line 112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13" name="Line 113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14" name="Line 114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15" name="Line 115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16" name="Line 116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17" name="Line 117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11</xdr:row>
      <xdr:rowOff>0</xdr:rowOff>
    </xdr:from>
    <xdr:to>
      <xdr:col>5</xdr:col>
      <xdr:colOff>342900</xdr:colOff>
      <xdr:row>11</xdr:row>
      <xdr:rowOff>0</xdr:rowOff>
    </xdr:to>
    <xdr:sp>
      <xdr:nvSpPr>
        <xdr:cNvPr id="118" name="Line 118"/>
        <xdr:cNvSpPr>
          <a:spLocks/>
        </xdr:cNvSpPr>
      </xdr:nvSpPr>
      <xdr:spPr>
        <a:xfrm>
          <a:off x="2286000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11</xdr:row>
      <xdr:rowOff>0</xdr:rowOff>
    </xdr:from>
    <xdr:to>
      <xdr:col>5</xdr:col>
      <xdr:colOff>342900</xdr:colOff>
      <xdr:row>11</xdr:row>
      <xdr:rowOff>0</xdr:rowOff>
    </xdr:to>
    <xdr:sp>
      <xdr:nvSpPr>
        <xdr:cNvPr id="119" name="Line 119"/>
        <xdr:cNvSpPr>
          <a:spLocks/>
        </xdr:cNvSpPr>
      </xdr:nvSpPr>
      <xdr:spPr>
        <a:xfrm>
          <a:off x="2286000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11</xdr:row>
      <xdr:rowOff>0</xdr:rowOff>
    </xdr:from>
    <xdr:to>
      <xdr:col>5</xdr:col>
      <xdr:colOff>342900</xdr:colOff>
      <xdr:row>11</xdr:row>
      <xdr:rowOff>0</xdr:rowOff>
    </xdr:to>
    <xdr:sp>
      <xdr:nvSpPr>
        <xdr:cNvPr id="120" name="Line 120"/>
        <xdr:cNvSpPr>
          <a:spLocks/>
        </xdr:cNvSpPr>
      </xdr:nvSpPr>
      <xdr:spPr>
        <a:xfrm>
          <a:off x="2286000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11</xdr:row>
      <xdr:rowOff>0</xdr:rowOff>
    </xdr:from>
    <xdr:to>
      <xdr:col>5</xdr:col>
      <xdr:colOff>342900</xdr:colOff>
      <xdr:row>11</xdr:row>
      <xdr:rowOff>0</xdr:rowOff>
    </xdr:to>
    <xdr:sp>
      <xdr:nvSpPr>
        <xdr:cNvPr id="121" name="Line 121"/>
        <xdr:cNvSpPr>
          <a:spLocks/>
        </xdr:cNvSpPr>
      </xdr:nvSpPr>
      <xdr:spPr>
        <a:xfrm>
          <a:off x="2286000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11</xdr:row>
      <xdr:rowOff>0</xdr:rowOff>
    </xdr:from>
    <xdr:to>
      <xdr:col>5</xdr:col>
      <xdr:colOff>342900</xdr:colOff>
      <xdr:row>11</xdr:row>
      <xdr:rowOff>0</xdr:rowOff>
    </xdr:to>
    <xdr:sp>
      <xdr:nvSpPr>
        <xdr:cNvPr id="122" name="Line 122"/>
        <xdr:cNvSpPr>
          <a:spLocks/>
        </xdr:cNvSpPr>
      </xdr:nvSpPr>
      <xdr:spPr>
        <a:xfrm>
          <a:off x="2286000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11</xdr:row>
      <xdr:rowOff>0</xdr:rowOff>
    </xdr:from>
    <xdr:to>
      <xdr:col>5</xdr:col>
      <xdr:colOff>342900</xdr:colOff>
      <xdr:row>11</xdr:row>
      <xdr:rowOff>0</xdr:rowOff>
    </xdr:to>
    <xdr:sp>
      <xdr:nvSpPr>
        <xdr:cNvPr id="123" name="Line 123"/>
        <xdr:cNvSpPr>
          <a:spLocks/>
        </xdr:cNvSpPr>
      </xdr:nvSpPr>
      <xdr:spPr>
        <a:xfrm>
          <a:off x="2286000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11</xdr:row>
      <xdr:rowOff>0</xdr:rowOff>
    </xdr:from>
    <xdr:to>
      <xdr:col>5</xdr:col>
      <xdr:colOff>342900</xdr:colOff>
      <xdr:row>11</xdr:row>
      <xdr:rowOff>0</xdr:rowOff>
    </xdr:to>
    <xdr:sp>
      <xdr:nvSpPr>
        <xdr:cNvPr id="124" name="Line 124"/>
        <xdr:cNvSpPr>
          <a:spLocks/>
        </xdr:cNvSpPr>
      </xdr:nvSpPr>
      <xdr:spPr>
        <a:xfrm>
          <a:off x="2286000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11</xdr:row>
      <xdr:rowOff>0</xdr:rowOff>
    </xdr:from>
    <xdr:to>
      <xdr:col>5</xdr:col>
      <xdr:colOff>342900</xdr:colOff>
      <xdr:row>11</xdr:row>
      <xdr:rowOff>0</xdr:rowOff>
    </xdr:to>
    <xdr:sp>
      <xdr:nvSpPr>
        <xdr:cNvPr id="125" name="Line 125"/>
        <xdr:cNvSpPr>
          <a:spLocks/>
        </xdr:cNvSpPr>
      </xdr:nvSpPr>
      <xdr:spPr>
        <a:xfrm>
          <a:off x="2286000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11</xdr:row>
      <xdr:rowOff>0</xdr:rowOff>
    </xdr:from>
    <xdr:to>
      <xdr:col>5</xdr:col>
      <xdr:colOff>342900</xdr:colOff>
      <xdr:row>11</xdr:row>
      <xdr:rowOff>0</xdr:rowOff>
    </xdr:to>
    <xdr:sp>
      <xdr:nvSpPr>
        <xdr:cNvPr id="126" name="Line 126"/>
        <xdr:cNvSpPr>
          <a:spLocks/>
        </xdr:cNvSpPr>
      </xdr:nvSpPr>
      <xdr:spPr>
        <a:xfrm>
          <a:off x="2286000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11</xdr:row>
      <xdr:rowOff>0</xdr:rowOff>
    </xdr:from>
    <xdr:to>
      <xdr:col>5</xdr:col>
      <xdr:colOff>342900</xdr:colOff>
      <xdr:row>11</xdr:row>
      <xdr:rowOff>0</xdr:rowOff>
    </xdr:to>
    <xdr:sp>
      <xdr:nvSpPr>
        <xdr:cNvPr id="127" name="Line 127"/>
        <xdr:cNvSpPr>
          <a:spLocks/>
        </xdr:cNvSpPr>
      </xdr:nvSpPr>
      <xdr:spPr>
        <a:xfrm>
          <a:off x="2286000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11</xdr:row>
      <xdr:rowOff>0</xdr:rowOff>
    </xdr:from>
    <xdr:to>
      <xdr:col>5</xdr:col>
      <xdr:colOff>342900</xdr:colOff>
      <xdr:row>11</xdr:row>
      <xdr:rowOff>0</xdr:rowOff>
    </xdr:to>
    <xdr:sp>
      <xdr:nvSpPr>
        <xdr:cNvPr id="128" name="Line 128"/>
        <xdr:cNvSpPr>
          <a:spLocks/>
        </xdr:cNvSpPr>
      </xdr:nvSpPr>
      <xdr:spPr>
        <a:xfrm>
          <a:off x="2286000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11</xdr:row>
      <xdr:rowOff>0</xdr:rowOff>
    </xdr:from>
    <xdr:to>
      <xdr:col>5</xdr:col>
      <xdr:colOff>342900</xdr:colOff>
      <xdr:row>11</xdr:row>
      <xdr:rowOff>0</xdr:rowOff>
    </xdr:to>
    <xdr:sp>
      <xdr:nvSpPr>
        <xdr:cNvPr id="129" name="Line 129"/>
        <xdr:cNvSpPr>
          <a:spLocks/>
        </xdr:cNvSpPr>
      </xdr:nvSpPr>
      <xdr:spPr>
        <a:xfrm>
          <a:off x="2286000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11</xdr:row>
      <xdr:rowOff>0</xdr:rowOff>
    </xdr:from>
    <xdr:to>
      <xdr:col>5</xdr:col>
      <xdr:colOff>342900</xdr:colOff>
      <xdr:row>11</xdr:row>
      <xdr:rowOff>0</xdr:rowOff>
    </xdr:to>
    <xdr:sp>
      <xdr:nvSpPr>
        <xdr:cNvPr id="130" name="Line 130"/>
        <xdr:cNvSpPr>
          <a:spLocks/>
        </xdr:cNvSpPr>
      </xdr:nvSpPr>
      <xdr:spPr>
        <a:xfrm>
          <a:off x="2286000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131" name="Line 131"/>
        <xdr:cNvSpPr>
          <a:spLocks/>
        </xdr:cNvSpPr>
      </xdr:nvSpPr>
      <xdr:spPr>
        <a:xfrm>
          <a:off x="7915275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132" name="Line 132"/>
        <xdr:cNvSpPr>
          <a:spLocks/>
        </xdr:cNvSpPr>
      </xdr:nvSpPr>
      <xdr:spPr>
        <a:xfrm>
          <a:off x="7915275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133" name="Line 133"/>
        <xdr:cNvSpPr>
          <a:spLocks/>
        </xdr:cNvSpPr>
      </xdr:nvSpPr>
      <xdr:spPr>
        <a:xfrm>
          <a:off x="7915275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134" name="Line 134"/>
        <xdr:cNvSpPr>
          <a:spLocks/>
        </xdr:cNvSpPr>
      </xdr:nvSpPr>
      <xdr:spPr>
        <a:xfrm>
          <a:off x="7915275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135" name="Line 135"/>
        <xdr:cNvSpPr>
          <a:spLocks/>
        </xdr:cNvSpPr>
      </xdr:nvSpPr>
      <xdr:spPr>
        <a:xfrm>
          <a:off x="7915275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136" name="Line 136"/>
        <xdr:cNvSpPr>
          <a:spLocks/>
        </xdr:cNvSpPr>
      </xdr:nvSpPr>
      <xdr:spPr>
        <a:xfrm>
          <a:off x="7915275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137" name="Line 137"/>
        <xdr:cNvSpPr>
          <a:spLocks/>
        </xdr:cNvSpPr>
      </xdr:nvSpPr>
      <xdr:spPr>
        <a:xfrm>
          <a:off x="7915275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138" name="Line 138"/>
        <xdr:cNvSpPr>
          <a:spLocks/>
        </xdr:cNvSpPr>
      </xdr:nvSpPr>
      <xdr:spPr>
        <a:xfrm>
          <a:off x="7915275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139" name="Line 139"/>
        <xdr:cNvSpPr>
          <a:spLocks/>
        </xdr:cNvSpPr>
      </xdr:nvSpPr>
      <xdr:spPr>
        <a:xfrm>
          <a:off x="7915275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140" name="Line 140"/>
        <xdr:cNvSpPr>
          <a:spLocks/>
        </xdr:cNvSpPr>
      </xdr:nvSpPr>
      <xdr:spPr>
        <a:xfrm>
          <a:off x="7915275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141" name="Line 141"/>
        <xdr:cNvSpPr>
          <a:spLocks/>
        </xdr:cNvSpPr>
      </xdr:nvSpPr>
      <xdr:spPr>
        <a:xfrm>
          <a:off x="7915275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142" name="Line 142"/>
        <xdr:cNvSpPr>
          <a:spLocks/>
        </xdr:cNvSpPr>
      </xdr:nvSpPr>
      <xdr:spPr>
        <a:xfrm>
          <a:off x="7915275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143" name="Line 143"/>
        <xdr:cNvSpPr>
          <a:spLocks/>
        </xdr:cNvSpPr>
      </xdr:nvSpPr>
      <xdr:spPr>
        <a:xfrm>
          <a:off x="7915275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144" name="Line 144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145" name="Line 145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146" name="Line 146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147" name="Line 147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148" name="Line 148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149" name="Line 149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150" name="Line 150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151" name="Line 151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152" name="Line 152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153" name="Line 153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154" name="Line 154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155" name="Line 155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156" name="Line 156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157" name="Line 157"/>
        <xdr:cNvSpPr>
          <a:spLocks/>
        </xdr:cNvSpPr>
      </xdr:nvSpPr>
      <xdr:spPr>
        <a:xfrm>
          <a:off x="7915275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158" name="Line 158"/>
        <xdr:cNvSpPr>
          <a:spLocks/>
        </xdr:cNvSpPr>
      </xdr:nvSpPr>
      <xdr:spPr>
        <a:xfrm>
          <a:off x="7915275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159" name="Line 159"/>
        <xdr:cNvSpPr>
          <a:spLocks/>
        </xdr:cNvSpPr>
      </xdr:nvSpPr>
      <xdr:spPr>
        <a:xfrm>
          <a:off x="7915275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160" name="Line 160"/>
        <xdr:cNvSpPr>
          <a:spLocks/>
        </xdr:cNvSpPr>
      </xdr:nvSpPr>
      <xdr:spPr>
        <a:xfrm>
          <a:off x="7915275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161" name="Line 161"/>
        <xdr:cNvSpPr>
          <a:spLocks/>
        </xdr:cNvSpPr>
      </xdr:nvSpPr>
      <xdr:spPr>
        <a:xfrm>
          <a:off x="7915275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162" name="Line 162"/>
        <xdr:cNvSpPr>
          <a:spLocks/>
        </xdr:cNvSpPr>
      </xdr:nvSpPr>
      <xdr:spPr>
        <a:xfrm>
          <a:off x="7915275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163" name="Line 163"/>
        <xdr:cNvSpPr>
          <a:spLocks/>
        </xdr:cNvSpPr>
      </xdr:nvSpPr>
      <xdr:spPr>
        <a:xfrm>
          <a:off x="7915275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164" name="Line 164"/>
        <xdr:cNvSpPr>
          <a:spLocks/>
        </xdr:cNvSpPr>
      </xdr:nvSpPr>
      <xdr:spPr>
        <a:xfrm>
          <a:off x="7915275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165" name="Line 165"/>
        <xdr:cNvSpPr>
          <a:spLocks/>
        </xdr:cNvSpPr>
      </xdr:nvSpPr>
      <xdr:spPr>
        <a:xfrm>
          <a:off x="7915275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166" name="Line 166"/>
        <xdr:cNvSpPr>
          <a:spLocks/>
        </xdr:cNvSpPr>
      </xdr:nvSpPr>
      <xdr:spPr>
        <a:xfrm>
          <a:off x="7915275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167" name="Line 167"/>
        <xdr:cNvSpPr>
          <a:spLocks/>
        </xdr:cNvSpPr>
      </xdr:nvSpPr>
      <xdr:spPr>
        <a:xfrm>
          <a:off x="7915275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168" name="Line 168"/>
        <xdr:cNvSpPr>
          <a:spLocks/>
        </xdr:cNvSpPr>
      </xdr:nvSpPr>
      <xdr:spPr>
        <a:xfrm>
          <a:off x="7915275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169" name="Line 169"/>
        <xdr:cNvSpPr>
          <a:spLocks/>
        </xdr:cNvSpPr>
      </xdr:nvSpPr>
      <xdr:spPr>
        <a:xfrm>
          <a:off x="7915275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170" name="Line 170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171" name="Line 171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172" name="Line 172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173" name="Line 173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174" name="Line 174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175" name="Line 175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176" name="Line 176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177" name="Line 177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178" name="Line 178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179" name="Line 179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180" name="Line 180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181" name="Line 181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182" name="Line 182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183" name="Line 183"/>
        <xdr:cNvSpPr>
          <a:spLocks/>
        </xdr:cNvSpPr>
      </xdr:nvSpPr>
      <xdr:spPr>
        <a:xfrm>
          <a:off x="7915275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184" name="Line 184"/>
        <xdr:cNvSpPr>
          <a:spLocks/>
        </xdr:cNvSpPr>
      </xdr:nvSpPr>
      <xdr:spPr>
        <a:xfrm>
          <a:off x="7915275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185" name="Line 185"/>
        <xdr:cNvSpPr>
          <a:spLocks/>
        </xdr:cNvSpPr>
      </xdr:nvSpPr>
      <xdr:spPr>
        <a:xfrm>
          <a:off x="7915275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186" name="Line 186"/>
        <xdr:cNvSpPr>
          <a:spLocks/>
        </xdr:cNvSpPr>
      </xdr:nvSpPr>
      <xdr:spPr>
        <a:xfrm>
          <a:off x="7915275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187" name="Line 187"/>
        <xdr:cNvSpPr>
          <a:spLocks/>
        </xdr:cNvSpPr>
      </xdr:nvSpPr>
      <xdr:spPr>
        <a:xfrm>
          <a:off x="7915275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188" name="Line 188"/>
        <xdr:cNvSpPr>
          <a:spLocks/>
        </xdr:cNvSpPr>
      </xdr:nvSpPr>
      <xdr:spPr>
        <a:xfrm>
          <a:off x="7915275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189" name="Line 189"/>
        <xdr:cNvSpPr>
          <a:spLocks/>
        </xdr:cNvSpPr>
      </xdr:nvSpPr>
      <xdr:spPr>
        <a:xfrm>
          <a:off x="7915275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190" name="Line 190"/>
        <xdr:cNvSpPr>
          <a:spLocks/>
        </xdr:cNvSpPr>
      </xdr:nvSpPr>
      <xdr:spPr>
        <a:xfrm>
          <a:off x="7915275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191" name="Line 191"/>
        <xdr:cNvSpPr>
          <a:spLocks/>
        </xdr:cNvSpPr>
      </xdr:nvSpPr>
      <xdr:spPr>
        <a:xfrm>
          <a:off x="7915275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192" name="Line 192"/>
        <xdr:cNvSpPr>
          <a:spLocks/>
        </xdr:cNvSpPr>
      </xdr:nvSpPr>
      <xdr:spPr>
        <a:xfrm>
          <a:off x="7915275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193" name="Line 193"/>
        <xdr:cNvSpPr>
          <a:spLocks/>
        </xdr:cNvSpPr>
      </xdr:nvSpPr>
      <xdr:spPr>
        <a:xfrm>
          <a:off x="7915275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194" name="Line 194"/>
        <xdr:cNvSpPr>
          <a:spLocks/>
        </xdr:cNvSpPr>
      </xdr:nvSpPr>
      <xdr:spPr>
        <a:xfrm>
          <a:off x="7915275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195" name="Line 195"/>
        <xdr:cNvSpPr>
          <a:spLocks/>
        </xdr:cNvSpPr>
      </xdr:nvSpPr>
      <xdr:spPr>
        <a:xfrm>
          <a:off x="7915275" y="2647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196" name="Line 196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197" name="Line 197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198" name="Line 198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199" name="Line 199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200" name="Line 200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201" name="Line 201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202" name="Line 202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203" name="Line 203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204" name="Line 204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205" name="Line 205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206" name="Line 206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207" name="Line 207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208" name="Line 208"/>
        <xdr:cNvSpPr>
          <a:spLocks/>
        </xdr:cNvSpPr>
      </xdr:nvSpPr>
      <xdr:spPr>
        <a:xfrm>
          <a:off x="64293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7" name="Line 7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2" name="Line 12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11</xdr:row>
      <xdr:rowOff>0</xdr:rowOff>
    </xdr:from>
    <xdr:to>
      <xdr:col>5</xdr:col>
      <xdr:colOff>342900</xdr:colOff>
      <xdr:row>11</xdr:row>
      <xdr:rowOff>0</xdr:rowOff>
    </xdr:to>
    <xdr:sp>
      <xdr:nvSpPr>
        <xdr:cNvPr id="14" name="Line 14"/>
        <xdr:cNvSpPr>
          <a:spLocks/>
        </xdr:cNvSpPr>
      </xdr:nvSpPr>
      <xdr:spPr>
        <a:xfrm>
          <a:off x="2286000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11</xdr:row>
      <xdr:rowOff>0</xdr:rowOff>
    </xdr:from>
    <xdr:to>
      <xdr:col>5</xdr:col>
      <xdr:colOff>342900</xdr:colOff>
      <xdr:row>11</xdr:row>
      <xdr:rowOff>0</xdr:rowOff>
    </xdr:to>
    <xdr:sp>
      <xdr:nvSpPr>
        <xdr:cNvPr id="15" name="Line 15"/>
        <xdr:cNvSpPr>
          <a:spLocks/>
        </xdr:cNvSpPr>
      </xdr:nvSpPr>
      <xdr:spPr>
        <a:xfrm>
          <a:off x="2286000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11</xdr:row>
      <xdr:rowOff>0</xdr:rowOff>
    </xdr:from>
    <xdr:to>
      <xdr:col>5</xdr:col>
      <xdr:colOff>342900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>
          <a:off x="2286000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11</xdr:row>
      <xdr:rowOff>0</xdr:rowOff>
    </xdr:from>
    <xdr:to>
      <xdr:col>5</xdr:col>
      <xdr:colOff>342900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2286000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11</xdr:row>
      <xdr:rowOff>0</xdr:rowOff>
    </xdr:from>
    <xdr:to>
      <xdr:col>5</xdr:col>
      <xdr:colOff>342900</xdr:colOff>
      <xdr:row>11</xdr:row>
      <xdr:rowOff>0</xdr:rowOff>
    </xdr:to>
    <xdr:sp>
      <xdr:nvSpPr>
        <xdr:cNvPr id="18" name="Line 18"/>
        <xdr:cNvSpPr>
          <a:spLocks/>
        </xdr:cNvSpPr>
      </xdr:nvSpPr>
      <xdr:spPr>
        <a:xfrm>
          <a:off x="2286000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11</xdr:row>
      <xdr:rowOff>0</xdr:rowOff>
    </xdr:from>
    <xdr:to>
      <xdr:col>5</xdr:col>
      <xdr:colOff>342900</xdr:colOff>
      <xdr:row>11</xdr:row>
      <xdr:rowOff>0</xdr:rowOff>
    </xdr:to>
    <xdr:sp>
      <xdr:nvSpPr>
        <xdr:cNvPr id="19" name="Line 19"/>
        <xdr:cNvSpPr>
          <a:spLocks/>
        </xdr:cNvSpPr>
      </xdr:nvSpPr>
      <xdr:spPr>
        <a:xfrm>
          <a:off x="2286000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11</xdr:row>
      <xdr:rowOff>0</xdr:rowOff>
    </xdr:from>
    <xdr:to>
      <xdr:col>5</xdr:col>
      <xdr:colOff>342900</xdr:colOff>
      <xdr:row>11</xdr:row>
      <xdr:rowOff>0</xdr:rowOff>
    </xdr:to>
    <xdr:sp>
      <xdr:nvSpPr>
        <xdr:cNvPr id="20" name="Line 20"/>
        <xdr:cNvSpPr>
          <a:spLocks/>
        </xdr:cNvSpPr>
      </xdr:nvSpPr>
      <xdr:spPr>
        <a:xfrm>
          <a:off x="2286000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11</xdr:row>
      <xdr:rowOff>0</xdr:rowOff>
    </xdr:from>
    <xdr:to>
      <xdr:col>5</xdr:col>
      <xdr:colOff>342900</xdr:colOff>
      <xdr:row>11</xdr:row>
      <xdr:rowOff>0</xdr:rowOff>
    </xdr:to>
    <xdr:sp>
      <xdr:nvSpPr>
        <xdr:cNvPr id="21" name="Line 21"/>
        <xdr:cNvSpPr>
          <a:spLocks/>
        </xdr:cNvSpPr>
      </xdr:nvSpPr>
      <xdr:spPr>
        <a:xfrm>
          <a:off x="2286000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11</xdr:row>
      <xdr:rowOff>0</xdr:rowOff>
    </xdr:from>
    <xdr:to>
      <xdr:col>5</xdr:col>
      <xdr:colOff>342900</xdr:colOff>
      <xdr:row>11</xdr:row>
      <xdr:rowOff>0</xdr:rowOff>
    </xdr:to>
    <xdr:sp>
      <xdr:nvSpPr>
        <xdr:cNvPr id="22" name="Line 22"/>
        <xdr:cNvSpPr>
          <a:spLocks/>
        </xdr:cNvSpPr>
      </xdr:nvSpPr>
      <xdr:spPr>
        <a:xfrm>
          <a:off x="2286000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11</xdr:row>
      <xdr:rowOff>0</xdr:rowOff>
    </xdr:from>
    <xdr:to>
      <xdr:col>5</xdr:col>
      <xdr:colOff>342900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>
          <a:off x="2286000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11</xdr:row>
      <xdr:rowOff>0</xdr:rowOff>
    </xdr:from>
    <xdr:to>
      <xdr:col>5</xdr:col>
      <xdr:colOff>342900</xdr:colOff>
      <xdr:row>11</xdr:row>
      <xdr:rowOff>0</xdr:rowOff>
    </xdr:to>
    <xdr:sp>
      <xdr:nvSpPr>
        <xdr:cNvPr id="24" name="Line 24"/>
        <xdr:cNvSpPr>
          <a:spLocks/>
        </xdr:cNvSpPr>
      </xdr:nvSpPr>
      <xdr:spPr>
        <a:xfrm>
          <a:off x="2286000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11</xdr:row>
      <xdr:rowOff>0</xdr:rowOff>
    </xdr:from>
    <xdr:to>
      <xdr:col>5</xdr:col>
      <xdr:colOff>342900</xdr:colOff>
      <xdr:row>11</xdr:row>
      <xdr:rowOff>0</xdr:rowOff>
    </xdr:to>
    <xdr:sp>
      <xdr:nvSpPr>
        <xdr:cNvPr id="25" name="Line 25"/>
        <xdr:cNvSpPr>
          <a:spLocks/>
        </xdr:cNvSpPr>
      </xdr:nvSpPr>
      <xdr:spPr>
        <a:xfrm>
          <a:off x="2286000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11</xdr:row>
      <xdr:rowOff>0</xdr:rowOff>
    </xdr:from>
    <xdr:to>
      <xdr:col>5</xdr:col>
      <xdr:colOff>342900</xdr:colOff>
      <xdr:row>11</xdr:row>
      <xdr:rowOff>0</xdr:rowOff>
    </xdr:to>
    <xdr:sp>
      <xdr:nvSpPr>
        <xdr:cNvPr id="26" name="Line 26"/>
        <xdr:cNvSpPr>
          <a:spLocks/>
        </xdr:cNvSpPr>
      </xdr:nvSpPr>
      <xdr:spPr>
        <a:xfrm>
          <a:off x="2286000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27" name="Line 27"/>
        <xdr:cNvSpPr>
          <a:spLocks/>
        </xdr:cNvSpPr>
      </xdr:nvSpPr>
      <xdr:spPr>
        <a:xfrm>
          <a:off x="7915275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28" name="Line 28"/>
        <xdr:cNvSpPr>
          <a:spLocks/>
        </xdr:cNvSpPr>
      </xdr:nvSpPr>
      <xdr:spPr>
        <a:xfrm>
          <a:off x="7915275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29" name="Line 29"/>
        <xdr:cNvSpPr>
          <a:spLocks/>
        </xdr:cNvSpPr>
      </xdr:nvSpPr>
      <xdr:spPr>
        <a:xfrm>
          <a:off x="7915275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30" name="Line 30"/>
        <xdr:cNvSpPr>
          <a:spLocks/>
        </xdr:cNvSpPr>
      </xdr:nvSpPr>
      <xdr:spPr>
        <a:xfrm>
          <a:off x="7915275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31" name="Line 31"/>
        <xdr:cNvSpPr>
          <a:spLocks/>
        </xdr:cNvSpPr>
      </xdr:nvSpPr>
      <xdr:spPr>
        <a:xfrm>
          <a:off x="7915275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32" name="Line 32"/>
        <xdr:cNvSpPr>
          <a:spLocks/>
        </xdr:cNvSpPr>
      </xdr:nvSpPr>
      <xdr:spPr>
        <a:xfrm>
          <a:off x="7915275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33" name="Line 33"/>
        <xdr:cNvSpPr>
          <a:spLocks/>
        </xdr:cNvSpPr>
      </xdr:nvSpPr>
      <xdr:spPr>
        <a:xfrm>
          <a:off x="7915275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34" name="Line 34"/>
        <xdr:cNvSpPr>
          <a:spLocks/>
        </xdr:cNvSpPr>
      </xdr:nvSpPr>
      <xdr:spPr>
        <a:xfrm>
          <a:off x="7915275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35" name="Line 35"/>
        <xdr:cNvSpPr>
          <a:spLocks/>
        </xdr:cNvSpPr>
      </xdr:nvSpPr>
      <xdr:spPr>
        <a:xfrm>
          <a:off x="7915275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36" name="Line 36"/>
        <xdr:cNvSpPr>
          <a:spLocks/>
        </xdr:cNvSpPr>
      </xdr:nvSpPr>
      <xdr:spPr>
        <a:xfrm>
          <a:off x="7915275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37" name="Line 37"/>
        <xdr:cNvSpPr>
          <a:spLocks/>
        </xdr:cNvSpPr>
      </xdr:nvSpPr>
      <xdr:spPr>
        <a:xfrm>
          <a:off x="7915275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38" name="Line 38"/>
        <xdr:cNvSpPr>
          <a:spLocks/>
        </xdr:cNvSpPr>
      </xdr:nvSpPr>
      <xdr:spPr>
        <a:xfrm>
          <a:off x="7915275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39" name="Line 39"/>
        <xdr:cNvSpPr>
          <a:spLocks/>
        </xdr:cNvSpPr>
      </xdr:nvSpPr>
      <xdr:spPr>
        <a:xfrm>
          <a:off x="7915275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40" name="Line 40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41" name="Line 41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42" name="Line 42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43" name="Line 43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44" name="Line 44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45" name="Line 45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46" name="Line 46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47" name="Line 47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48" name="Line 48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49" name="Line 49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50" name="Line 50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51" name="Line 51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52" name="Line 52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53" name="Line 53"/>
        <xdr:cNvSpPr>
          <a:spLocks/>
        </xdr:cNvSpPr>
      </xdr:nvSpPr>
      <xdr:spPr>
        <a:xfrm>
          <a:off x="7915275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54" name="Line 54"/>
        <xdr:cNvSpPr>
          <a:spLocks/>
        </xdr:cNvSpPr>
      </xdr:nvSpPr>
      <xdr:spPr>
        <a:xfrm>
          <a:off x="7915275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55" name="Line 55"/>
        <xdr:cNvSpPr>
          <a:spLocks/>
        </xdr:cNvSpPr>
      </xdr:nvSpPr>
      <xdr:spPr>
        <a:xfrm>
          <a:off x="7915275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56" name="Line 56"/>
        <xdr:cNvSpPr>
          <a:spLocks/>
        </xdr:cNvSpPr>
      </xdr:nvSpPr>
      <xdr:spPr>
        <a:xfrm>
          <a:off x="7915275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57" name="Line 57"/>
        <xdr:cNvSpPr>
          <a:spLocks/>
        </xdr:cNvSpPr>
      </xdr:nvSpPr>
      <xdr:spPr>
        <a:xfrm>
          <a:off x="7915275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58" name="Line 58"/>
        <xdr:cNvSpPr>
          <a:spLocks/>
        </xdr:cNvSpPr>
      </xdr:nvSpPr>
      <xdr:spPr>
        <a:xfrm>
          <a:off x="7915275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59" name="Line 59"/>
        <xdr:cNvSpPr>
          <a:spLocks/>
        </xdr:cNvSpPr>
      </xdr:nvSpPr>
      <xdr:spPr>
        <a:xfrm>
          <a:off x="7915275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60" name="Line 60"/>
        <xdr:cNvSpPr>
          <a:spLocks/>
        </xdr:cNvSpPr>
      </xdr:nvSpPr>
      <xdr:spPr>
        <a:xfrm>
          <a:off x="7915275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61" name="Line 61"/>
        <xdr:cNvSpPr>
          <a:spLocks/>
        </xdr:cNvSpPr>
      </xdr:nvSpPr>
      <xdr:spPr>
        <a:xfrm>
          <a:off x="7915275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62" name="Line 62"/>
        <xdr:cNvSpPr>
          <a:spLocks/>
        </xdr:cNvSpPr>
      </xdr:nvSpPr>
      <xdr:spPr>
        <a:xfrm>
          <a:off x="7915275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63" name="Line 63"/>
        <xdr:cNvSpPr>
          <a:spLocks/>
        </xdr:cNvSpPr>
      </xdr:nvSpPr>
      <xdr:spPr>
        <a:xfrm>
          <a:off x="7915275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64" name="Line 64"/>
        <xdr:cNvSpPr>
          <a:spLocks/>
        </xdr:cNvSpPr>
      </xdr:nvSpPr>
      <xdr:spPr>
        <a:xfrm>
          <a:off x="7915275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65" name="Line 65"/>
        <xdr:cNvSpPr>
          <a:spLocks/>
        </xdr:cNvSpPr>
      </xdr:nvSpPr>
      <xdr:spPr>
        <a:xfrm>
          <a:off x="7915275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66" name="Line 66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67" name="Line 67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68" name="Line 68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69" name="Line 69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70" name="Line 70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71" name="Line 71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72" name="Line 72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73" name="Line 73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74" name="Line 74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75" name="Line 75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76" name="Line 76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77" name="Line 77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78" name="Line 78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79" name="Line 79"/>
        <xdr:cNvSpPr>
          <a:spLocks/>
        </xdr:cNvSpPr>
      </xdr:nvSpPr>
      <xdr:spPr>
        <a:xfrm>
          <a:off x="7915275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80" name="Line 80"/>
        <xdr:cNvSpPr>
          <a:spLocks/>
        </xdr:cNvSpPr>
      </xdr:nvSpPr>
      <xdr:spPr>
        <a:xfrm>
          <a:off x="7915275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81" name="Line 81"/>
        <xdr:cNvSpPr>
          <a:spLocks/>
        </xdr:cNvSpPr>
      </xdr:nvSpPr>
      <xdr:spPr>
        <a:xfrm>
          <a:off x="7915275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82" name="Line 82"/>
        <xdr:cNvSpPr>
          <a:spLocks/>
        </xdr:cNvSpPr>
      </xdr:nvSpPr>
      <xdr:spPr>
        <a:xfrm>
          <a:off x="7915275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83" name="Line 83"/>
        <xdr:cNvSpPr>
          <a:spLocks/>
        </xdr:cNvSpPr>
      </xdr:nvSpPr>
      <xdr:spPr>
        <a:xfrm>
          <a:off x="7915275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84" name="Line 84"/>
        <xdr:cNvSpPr>
          <a:spLocks/>
        </xdr:cNvSpPr>
      </xdr:nvSpPr>
      <xdr:spPr>
        <a:xfrm>
          <a:off x="7915275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85" name="Line 85"/>
        <xdr:cNvSpPr>
          <a:spLocks/>
        </xdr:cNvSpPr>
      </xdr:nvSpPr>
      <xdr:spPr>
        <a:xfrm>
          <a:off x="7915275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86" name="Line 86"/>
        <xdr:cNvSpPr>
          <a:spLocks/>
        </xdr:cNvSpPr>
      </xdr:nvSpPr>
      <xdr:spPr>
        <a:xfrm>
          <a:off x="7915275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87" name="Line 87"/>
        <xdr:cNvSpPr>
          <a:spLocks/>
        </xdr:cNvSpPr>
      </xdr:nvSpPr>
      <xdr:spPr>
        <a:xfrm>
          <a:off x="7915275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88" name="Line 88"/>
        <xdr:cNvSpPr>
          <a:spLocks/>
        </xdr:cNvSpPr>
      </xdr:nvSpPr>
      <xdr:spPr>
        <a:xfrm>
          <a:off x="7915275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89" name="Line 89"/>
        <xdr:cNvSpPr>
          <a:spLocks/>
        </xdr:cNvSpPr>
      </xdr:nvSpPr>
      <xdr:spPr>
        <a:xfrm>
          <a:off x="7915275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90" name="Line 90"/>
        <xdr:cNvSpPr>
          <a:spLocks/>
        </xdr:cNvSpPr>
      </xdr:nvSpPr>
      <xdr:spPr>
        <a:xfrm>
          <a:off x="7915275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8</xdr:col>
      <xdr:colOff>342900</xdr:colOff>
      <xdr:row>11</xdr:row>
      <xdr:rowOff>0</xdr:rowOff>
    </xdr:to>
    <xdr:sp>
      <xdr:nvSpPr>
        <xdr:cNvPr id="91" name="Line 91"/>
        <xdr:cNvSpPr>
          <a:spLocks/>
        </xdr:cNvSpPr>
      </xdr:nvSpPr>
      <xdr:spPr>
        <a:xfrm>
          <a:off x="7915275" y="262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92" name="Line 92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93" name="Line 93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94" name="Line 94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95" name="Line 95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96" name="Line 96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97" name="Line 97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98" name="Line 98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99" name="Line 99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100" name="Line 100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101" name="Line 101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102" name="Line 102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103" name="Line 103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0</xdr:rowOff>
    </xdr:from>
    <xdr:to>
      <xdr:col>6</xdr:col>
      <xdr:colOff>285750</xdr:colOff>
      <xdr:row>11</xdr:row>
      <xdr:rowOff>0</xdr:rowOff>
    </xdr:to>
    <xdr:sp>
      <xdr:nvSpPr>
        <xdr:cNvPr id="104" name="Line 104"/>
        <xdr:cNvSpPr>
          <a:spLocks/>
        </xdr:cNvSpPr>
      </xdr:nvSpPr>
      <xdr:spPr>
        <a:xfrm>
          <a:off x="6429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05" name="Line 105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06" name="Line 106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07" name="Line 107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08" name="Line 108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10" name="Line 110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11" name="Line 111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12" name="Line 112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13" name="Line 113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14" name="Line 114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15" name="Line 115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16" name="Line 116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17" name="Line 117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35</xdr:row>
      <xdr:rowOff>0</xdr:rowOff>
    </xdr:from>
    <xdr:to>
      <xdr:col>5</xdr:col>
      <xdr:colOff>342900</xdr:colOff>
      <xdr:row>35</xdr:row>
      <xdr:rowOff>0</xdr:rowOff>
    </xdr:to>
    <xdr:sp>
      <xdr:nvSpPr>
        <xdr:cNvPr id="118" name="Line 118"/>
        <xdr:cNvSpPr>
          <a:spLocks/>
        </xdr:cNvSpPr>
      </xdr:nvSpPr>
      <xdr:spPr>
        <a:xfrm>
          <a:off x="2286000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35</xdr:row>
      <xdr:rowOff>0</xdr:rowOff>
    </xdr:from>
    <xdr:to>
      <xdr:col>5</xdr:col>
      <xdr:colOff>342900</xdr:colOff>
      <xdr:row>35</xdr:row>
      <xdr:rowOff>0</xdr:rowOff>
    </xdr:to>
    <xdr:sp>
      <xdr:nvSpPr>
        <xdr:cNvPr id="119" name="Line 119"/>
        <xdr:cNvSpPr>
          <a:spLocks/>
        </xdr:cNvSpPr>
      </xdr:nvSpPr>
      <xdr:spPr>
        <a:xfrm>
          <a:off x="2286000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35</xdr:row>
      <xdr:rowOff>0</xdr:rowOff>
    </xdr:from>
    <xdr:to>
      <xdr:col>5</xdr:col>
      <xdr:colOff>342900</xdr:colOff>
      <xdr:row>35</xdr:row>
      <xdr:rowOff>0</xdr:rowOff>
    </xdr:to>
    <xdr:sp>
      <xdr:nvSpPr>
        <xdr:cNvPr id="120" name="Line 120"/>
        <xdr:cNvSpPr>
          <a:spLocks/>
        </xdr:cNvSpPr>
      </xdr:nvSpPr>
      <xdr:spPr>
        <a:xfrm>
          <a:off x="2286000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35</xdr:row>
      <xdr:rowOff>0</xdr:rowOff>
    </xdr:from>
    <xdr:to>
      <xdr:col>5</xdr:col>
      <xdr:colOff>342900</xdr:colOff>
      <xdr:row>35</xdr:row>
      <xdr:rowOff>0</xdr:rowOff>
    </xdr:to>
    <xdr:sp>
      <xdr:nvSpPr>
        <xdr:cNvPr id="121" name="Line 121"/>
        <xdr:cNvSpPr>
          <a:spLocks/>
        </xdr:cNvSpPr>
      </xdr:nvSpPr>
      <xdr:spPr>
        <a:xfrm>
          <a:off x="2286000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35</xdr:row>
      <xdr:rowOff>0</xdr:rowOff>
    </xdr:from>
    <xdr:to>
      <xdr:col>5</xdr:col>
      <xdr:colOff>342900</xdr:colOff>
      <xdr:row>35</xdr:row>
      <xdr:rowOff>0</xdr:rowOff>
    </xdr:to>
    <xdr:sp>
      <xdr:nvSpPr>
        <xdr:cNvPr id="122" name="Line 122"/>
        <xdr:cNvSpPr>
          <a:spLocks/>
        </xdr:cNvSpPr>
      </xdr:nvSpPr>
      <xdr:spPr>
        <a:xfrm>
          <a:off x="2286000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35</xdr:row>
      <xdr:rowOff>0</xdr:rowOff>
    </xdr:from>
    <xdr:to>
      <xdr:col>5</xdr:col>
      <xdr:colOff>342900</xdr:colOff>
      <xdr:row>35</xdr:row>
      <xdr:rowOff>0</xdr:rowOff>
    </xdr:to>
    <xdr:sp>
      <xdr:nvSpPr>
        <xdr:cNvPr id="123" name="Line 123"/>
        <xdr:cNvSpPr>
          <a:spLocks/>
        </xdr:cNvSpPr>
      </xdr:nvSpPr>
      <xdr:spPr>
        <a:xfrm>
          <a:off x="2286000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35</xdr:row>
      <xdr:rowOff>0</xdr:rowOff>
    </xdr:from>
    <xdr:to>
      <xdr:col>5</xdr:col>
      <xdr:colOff>342900</xdr:colOff>
      <xdr:row>35</xdr:row>
      <xdr:rowOff>0</xdr:rowOff>
    </xdr:to>
    <xdr:sp>
      <xdr:nvSpPr>
        <xdr:cNvPr id="124" name="Line 124"/>
        <xdr:cNvSpPr>
          <a:spLocks/>
        </xdr:cNvSpPr>
      </xdr:nvSpPr>
      <xdr:spPr>
        <a:xfrm>
          <a:off x="2286000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35</xdr:row>
      <xdr:rowOff>0</xdr:rowOff>
    </xdr:from>
    <xdr:to>
      <xdr:col>5</xdr:col>
      <xdr:colOff>342900</xdr:colOff>
      <xdr:row>35</xdr:row>
      <xdr:rowOff>0</xdr:rowOff>
    </xdr:to>
    <xdr:sp>
      <xdr:nvSpPr>
        <xdr:cNvPr id="125" name="Line 125"/>
        <xdr:cNvSpPr>
          <a:spLocks/>
        </xdr:cNvSpPr>
      </xdr:nvSpPr>
      <xdr:spPr>
        <a:xfrm>
          <a:off x="2286000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35</xdr:row>
      <xdr:rowOff>0</xdr:rowOff>
    </xdr:from>
    <xdr:to>
      <xdr:col>5</xdr:col>
      <xdr:colOff>342900</xdr:colOff>
      <xdr:row>35</xdr:row>
      <xdr:rowOff>0</xdr:rowOff>
    </xdr:to>
    <xdr:sp>
      <xdr:nvSpPr>
        <xdr:cNvPr id="126" name="Line 126"/>
        <xdr:cNvSpPr>
          <a:spLocks/>
        </xdr:cNvSpPr>
      </xdr:nvSpPr>
      <xdr:spPr>
        <a:xfrm>
          <a:off x="2286000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35</xdr:row>
      <xdr:rowOff>0</xdr:rowOff>
    </xdr:from>
    <xdr:to>
      <xdr:col>5</xdr:col>
      <xdr:colOff>342900</xdr:colOff>
      <xdr:row>35</xdr:row>
      <xdr:rowOff>0</xdr:rowOff>
    </xdr:to>
    <xdr:sp>
      <xdr:nvSpPr>
        <xdr:cNvPr id="127" name="Line 127"/>
        <xdr:cNvSpPr>
          <a:spLocks/>
        </xdr:cNvSpPr>
      </xdr:nvSpPr>
      <xdr:spPr>
        <a:xfrm>
          <a:off x="2286000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35</xdr:row>
      <xdr:rowOff>0</xdr:rowOff>
    </xdr:from>
    <xdr:to>
      <xdr:col>5</xdr:col>
      <xdr:colOff>342900</xdr:colOff>
      <xdr:row>35</xdr:row>
      <xdr:rowOff>0</xdr:rowOff>
    </xdr:to>
    <xdr:sp>
      <xdr:nvSpPr>
        <xdr:cNvPr id="128" name="Line 128"/>
        <xdr:cNvSpPr>
          <a:spLocks/>
        </xdr:cNvSpPr>
      </xdr:nvSpPr>
      <xdr:spPr>
        <a:xfrm>
          <a:off x="2286000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35</xdr:row>
      <xdr:rowOff>0</xdr:rowOff>
    </xdr:from>
    <xdr:to>
      <xdr:col>5</xdr:col>
      <xdr:colOff>342900</xdr:colOff>
      <xdr:row>35</xdr:row>
      <xdr:rowOff>0</xdr:rowOff>
    </xdr:to>
    <xdr:sp>
      <xdr:nvSpPr>
        <xdr:cNvPr id="129" name="Line 129"/>
        <xdr:cNvSpPr>
          <a:spLocks/>
        </xdr:cNvSpPr>
      </xdr:nvSpPr>
      <xdr:spPr>
        <a:xfrm>
          <a:off x="2286000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35</xdr:row>
      <xdr:rowOff>0</xdr:rowOff>
    </xdr:from>
    <xdr:to>
      <xdr:col>5</xdr:col>
      <xdr:colOff>342900</xdr:colOff>
      <xdr:row>35</xdr:row>
      <xdr:rowOff>0</xdr:rowOff>
    </xdr:to>
    <xdr:sp>
      <xdr:nvSpPr>
        <xdr:cNvPr id="130" name="Line 130"/>
        <xdr:cNvSpPr>
          <a:spLocks/>
        </xdr:cNvSpPr>
      </xdr:nvSpPr>
      <xdr:spPr>
        <a:xfrm>
          <a:off x="2286000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0</xdr:rowOff>
    </xdr:from>
    <xdr:to>
      <xdr:col>8</xdr:col>
      <xdr:colOff>342900</xdr:colOff>
      <xdr:row>35</xdr:row>
      <xdr:rowOff>0</xdr:rowOff>
    </xdr:to>
    <xdr:sp>
      <xdr:nvSpPr>
        <xdr:cNvPr id="131" name="Line 131"/>
        <xdr:cNvSpPr>
          <a:spLocks/>
        </xdr:cNvSpPr>
      </xdr:nvSpPr>
      <xdr:spPr>
        <a:xfrm>
          <a:off x="7915275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0</xdr:rowOff>
    </xdr:from>
    <xdr:to>
      <xdr:col>8</xdr:col>
      <xdr:colOff>342900</xdr:colOff>
      <xdr:row>35</xdr:row>
      <xdr:rowOff>0</xdr:rowOff>
    </xdr:to>
    <xdr:sp>
      <xdr:nvSpPr>
        <xdr:cNvPr id="132" name="Line 132"/>
        <xdr:cNvSpPr>
          <a:spLocks/>
        </xdr:cNvSpPr>
      </xdr:nvSpPr>
      <xdr:spPr>
        <a:xfrm>
          <a:off x="7915275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0</xdr:rowOff>
    </xdr:from>
    <xdr:to>
      <xdr:col>8</xdr:col>
      <xdr:colOff>342900</xdr:colOff>
      <xdr:row>35</xdr:row>
      <xdr:rowOff>0</xdr:rowOff>
    </xdr:to>
    <xdr:sp>
      <xdr:nvSpPr>
        <xdr:cNvPr id="133" name="Line 133"/>
        <xdr:cNvSpPr>
          <a:spLocks/>
        </xdr:cNvSpPr>
      </xdr:nvSpPr>
      <xdr:spPr>
        <a:xfrm>
          <a:off x="7915275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0</xdr:rowOff>
    </xdr:from>
    <xdr:to>
      <xdr:col>8</xdr:col>
      <xdr:colOff>342900</xdr:colOff>
      <xdr:row>35</xdr:row>
      <xdr:rowOff>0</xdr:rowOff>
    </xdr:to>
    <xdr:sp>
      <xdr:nvSpPr>
        <xdr:cNvPr id="134" name="Line 134"/>
        <xdr:cNvSpPr>
          <a:spLocks/>
        </xdr:cNvSpPr>
      </xdr:nvSpPr>
      <xdr:spPr>
        <a:xfrm>
          <a:off x="7915275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0</xdr:rowOff>
    </xdr:from>
    <xdr:to>
      <xdr:col>8</xdr:col>
      <xdr:colOff>342900</xdr:colOff>
      <xdr:row>35</xdr:row>
      <xdr:rowOff>0</xdr:rowOff>
    </xdr:to>
    <xdr:sp>
      <xdr:nvSpPr>
        <xdr:cNvPr id="135" name="Line 135"/>
        <xdr:cNvSpPr>
          <a:spLocks/>
        </xdr:cNvSpPr>
      </xdr:nvSpPr>
      <xdr:spPr>
        <a:xfrm>
          <a:off x="7915275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0</xdr:rowOff>
    </xdr:from>
    <xdr:to>
      <xdr:col>8</xdr:col>
      <xdr:colOff>342900</xdr:colOff>
      <xdr:row>35</xdr:row>
      <xdr:rowOff>0</xdr:rowOff>
    </xdr:to>
    <xdr:sp>
      <xdr:nvSpPr>
        <xdr:cNvPr id="136" name="Line 136"/>
        <xdr:cNvSpPr>
          <a:spLocks/>
        </xdr:cNvSpPr>
      </xdr:nvSpPr>
      <xdr:spPr>
        <a:xfrm>
          <a:off x="7915275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0</xdr:rowOff>
    </xdr:from>
    <xdr:to>
      <xdr:col>8</xdr:col>
      <xdr:colOff>342900</xdr:colOff>
      <xdr:row>35</xdr:row>
      <xdr:rowOff>0</xdr:rowOff>
    </xdr:to>
    <xdr:sp>
      <xdr:nvSpPr>
        <xdr:cNvPr id="137" name="Line 137"/>
        <xdr:cNvSpPr>
          <a:spLocks/>
        </xdr:cNvSpPr>
      </xdr:nvSpPr>
      <xdr:spPr>
        <a:xfrm>
          <a:off x="7915275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0</xdr:rowOff>
    </xdr:from>
    <xdr:to>
      <xdr:col>8</xdr:col>
      <xdr:colOff>342900</xdr:colOff>
      <xdr:row>35</xdr:row>
      <xdr:rowOff>0</xdr:rowOff>
    </xdr:to>
    <xdr:sp>
      <xdr:nvSpPr>
        <xdr:cNvPr id="138" name="Line 138"/>
        <xdr:cNvSpPr>
          <a:spLocks/>
        </xdr:cNvSpPr>
      </xdr:nvSpPr>
      <xdr:spPr>
        <a:xfrm>
          <a:off x="7915275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0</xdr:rowOff>
    </xdr:from>
    <xdr:to>
      <xdr:col>8</xdr:col>
      <xdr:colOff>342900</xdr:colOff>
      <xdr:row>35</xdr:row>
      <xdr:rowOff>0</xdr:rowOff>
    </xdr:to>
    <xdr:sp>
      <xdr:nvSpPr>
        <xdr:cNvPr id="139" name="Line 139"/>
        <xdr:cNvSpPr>
          <a:spLocks/>
        </xdr:cNvSpPr>
      </xdr:nvSpPr>
      <xdr:spPr>
        <a:xfrm>
          <a:off x="7915275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0</xdr:rowOff>
    </xdr:from>
    <xdr:to>
      <xdr:col>8</xdr:col>
      <xdr:colOff>342900</xdr:colOff>
      <xdr:row>35</xdr:row>
      <xdr:rowOff>0</xdr:rowOff>
    </xdr:to>
    <xdr:sp>
      <xdr:nvSpPr>
        <xdr:cNvPr id="140" name="Line 140"/>
        <xdr:cNvSpPr>
          <a:spLocks/>
        </xdr:cNvSpPr>
      </xdr:nvSpPr>
      <xdr:spPr>
        <a:xfrm>
          <a:off x="7915275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0</xdr:rowOff>
    </xdr:from>
    <xdr:to>
      <xdr:col>8</xdr:col>
      <xdr:colOff>342900</xdr:colOff>
      <xdr:row>35</xdr:row>
      <xdr:rowOff>0</xdr:rowOff>
    </xdr:to>
    <xdr:sp>
      <xdr:nvSpPr>
        <xdr:cNvPr id="141" name="Line 141"/>
        <xdr:cNvSpPr>
          <a:spLocks/>
        </xdr:cNvSpPr>
      </xdr:nvSpPr>
      <xdr:spPr>
        <a:xfrm>
          <a:off x="7915275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0</xdr:rowOff>
    </xdr:from>
    <xdr:to>
      <xdr:col>8</xdr:col>
      <xdr:colOff>342900</xdr:colOff>
      <xdr:row>35</xdr:row>
      <xdr:rowOff>0</xdr:rowOff>
    </xdr:to>
    <xdr:sp>
      <xdr:nvSpPr>
        <xdr:cNvPr id="142" name="Line 142"/>
        <xdr:cNvSpPr>
          <a:spLocks/>
        </xdr:cNvSpPr>
      </xdr:nvSpPr>
      <xdr:spPr>
        <a:xfrm>
          <a:off x="7915275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0</xdr:rowOff>
    </xdr:from>
    <xdr:to>
      <xdr:col>8</xdr:col>
      <xdr:colOff>342900</xdr:colOff>
      <xdr:row>35</xdr:row>
      <xdr:rowOff>0</xdr:rowOff>
    </xdr:to>
    <xdr:sp>
      <xdr:nvSpPr>
        <xdr:cNvPr id="143" name="Line 143"/>
        <xdr:cNvSpPr>
          <a:spLocks/>
        </xdr:cNvSpPr>
      </xdr:nvSpPr>
      <xdr:spPr>
        <a:xfrm>
          <a:off x="7915275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0</xdr:rowOff>
    </xdr:from>
    <xdr:to>
      <xdr:col>6</xdr:col>
      <xdr:colOff>285750</xdr:colOff>
      <xdr:row>35</xdr:row>
      <xdr:rowOff>0</xdr:rowOff>
    </xdr:to>
    <xdr:sp>
      <xdr:nvSpPr>
        <xdr:cNvPr id="144" name="Line 144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0</xdr:rowOff>
    </xdr:from>
    <xdr:to>
      <xdr:col>6</xdr:col>
      <xdr:colOff>285750</xdr:colOff>
      <xdr:row>35</xdr:row>
      <xdr:rowOff>0</xdr:rowOff>
    </xdr:to>
    <xdr:sp>
      <xdr:nvSpPr>
        <xdr:cNvPr id="145" name="Line 145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0</xdr:rowOff>
    </xdr:from>
    <xdr:to>
      <xdr:col>6</xdr:col>
      <xdr:colOff>285750</xdr:colOff>
      <xdr:row>35</xdr:row>
      <xdr:rowOff>0</xdr:rowOff>
    </xdr:to>
    <xdr:sp>
      <xdr:nvSpPr>
        <xdr:cNvPr id="146" name="Line 146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0</xdr:rowOff>
    </xdr:from>
    <xdr:to>
      <xdr:col>6</xdr:col>
      <xdr:colOff>285750</xdr:colOff>
      <xdr:row>35</xdr:row>
      <xdr:rowOff>0</xdr:rowOff>
    </xdr:to>
    <xdr:sp>
      <xdr:nvSpPr>
        <xdr:cNvPr id="147" name="Line 147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0</xdr:rowOff>
    </xdr:from>
    <xdr:to>
      <xdr:col>6</xdr:col>
      <xdr:colOff>285750</xdr:colOff>
      <xdr:row>35</xdr:row>
      <xdr:rowOff>0</xdr:rowOff>
    </xdr:to>
    <xdr:sp>
      <xdr:nvSpPr>
        <xdr:cNvPr id="148" name="Line 148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0</xdr:rowOff>
    </xdr:from>
    <xdr:to>
      <xdr:col>6</xdr:col>
      <xdr:colOff>285750</xdr:colOff>
      <xdr:row>35</xdr:row>
      <xdr:rowOff>0</xdr:rowOff>
    </xdr:to>
    <xdr:sp>
      <xdr:nvSpPr>
        <xdr:cNvPr id="149" name="Line 149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0</xdr:rowOff>
    </xdr:from>
    <xdr:to>
      <xdr:col>6</xdr:col>
      <xdr:colOff>285750</xdr:colOff>
      <xdr:row>35</xdr:row>
      <xdr:rowOff>0</xdr:rowOff>
    </xdr:to>
    <xdr:sp>
      <xdr:nvSpPr>
        <xdr:cNvPr id="150" name="Line 150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0</xdr:rowOff>
    </xdr:from>
    <xdr:to>
      <xdr:col>6</xdr:col>
      <xdr:colOff>285750</xdr:colOff>
      <xdr:row>35</xdr:row>
      <xdr:rowOff>0</xdr:rowOff>
    </xdr:to>
    <xdr:sp>
      <xdr:nvSpPr>
        <xdr:cNvPr id="151" name="Line 151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0</xdr:rowOff>
    </xdr:from>
    <xdr:to>
      <xdr:col>6</xdr:col>
      <xdr:colOff>285750</xdr:colOff>
      <xdr:row>35</xdr:row>
      <xdr:rowOff>0</xdr:rowOff>
    </xdr:to>
    <xdr:sp>
      <xdr:nvSpPr>
        <xdr:cNvPr id="152" name="Line 152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0</xdr:rowOff>
    </xdr:from>
    <xdr:to>
      <xdr:col>6</xdr:col>
      <xdr:colOff>285750</xdr:colOff>
      <xdr:row>35</xdr:row>
      <xdr:rowOff>0</xdr:rowOff>
    </xdr:to>
    <xdr:sp>
      <xdr:nvSpPr>
        <xdr:cNvPr id="153" name="Line 153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0</xdr:rowOff>
    </xdr:from>
    <xdr:to>
      <xdr:col>6</xdr:col>
      <xdr:colOff>285750</xdr:colOff>
      <xdr:row>35</xdr:row>
      <xdr:rowOff>0</xdr:rowOff>
    </xdr:to>
    <xdr:sp>
      <xdr:nvSpPr>
        <xdr:cNvPr id="154" name="Line 154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0</xdr:rowOff>
    </xdr:from>
    <xdr:to>
      <xdr:col>6</xdr:col>
      <xdr:colOff>285750</xdr:colOff>
      <xdr:row>35</xdr:row>
      <xdr:rowOff>0</xdr:rowOff>
    </xdr:to>
    <xdr:sp>
      <xdr:nvSpPr>
        <xdr:cNvPr id="155" name="Line 155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0</xdr:rowOff>
    </xdr:from>
    <xdr:to>
      <xdr:col>6</xdr:col>
      <xdr:colOff>285750</xdr:colOff>
      <xdr:row>35</xdr:row>
      <xdr:rowOff>0</xdr:rowOff>
    </xdr:to>
    <xdr:sp>
      <xdr:nvSpPr>
        <xdr:cNvPr id="156" name="Line 156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0</xdr:rowOff>
    </xdr:from>
    <xdr:to>
      <xdr:col>8</xdr:col>
      <xdr:colOff>342900</xdr:colOff>
      <xdr:row>35</xdr:row>
      <xdr:rowOff>0</xdr:rowOff>
    </xdr:to>
    <xdr:sp>
      <xdr:nvSpPr>
        <xdr:cNvPr id="157" name="Line 157"/>
        <xdr:cNvSpPr>
          <a:spLocks/>
        </xdr:cNvSpPr>
      </xdr:nvSpPr>
      <xdr:spPr>
        <a:xfrm>
          <a:off x="7915275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0</xdr:rowOff>
    </xdr:from>
    <xdr:to>
      <xdr:col>8</xdr:col>
      <xdr:colOff>342900</xdr:colOff>
      <xdr:row>35</xdr:row>
      <xdr:rowOff>0</xdr:rowOff>
    </xdr:to>
    <xdr:sp>
      <xdr:nvSpPr>
        <xdr:cNvPr id="158" name="Line 158"/>
        <xdr:cNvSpPr>
          <a:spLocks/>
        </xdr:cNvSpPr>
      </xdr:nvSpPr>
      <xdr:spPr>
        <a:xfrm>
          <a:off x="7915275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0</xdr:rowOff>
    </xdr:from>
    <xdr:to>
      <xdr:col>8</xdr:col>
      <xdr:colOff>342900</xdr:colOff>
      <xdr:row>35</xdr:row>
      <xdr:rowOff>0</xdr:rowOff>
    </xdr:to>
    <xdr:sp>
      <xdr:nvSpPr>
        <xdr:cNvPr id="159" name="Line 159"/>
        <xdr:cNvSpPr>
          <a:spLocks/>
        </xdr:cNvSpPr>
      </xdr:nvSpPr>
      <xdr:spPr>
        <a:xfrm>
          <a:off x="7915275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0</xdr:rowOff>
    </xdr:from>
    <xdr:to>
      <xdr:col>8</xdr:col>
      <xdr:colOff>342900</xdr:colOff>
      <xdr:row>35</xdr:row>
      <xdr:rowOff>0</xdr:rowOff>
    </xdr:to>
    <xdr:sp>
      <xdr:nvSpPr>
        <xdr:cNvPr id="160" name="Line 160"/>
        <xdr:cNvSpPr>
          <a:spLocks/>
        </xdr:cNvSpPr>
      </xdr:nvSpPr>
      <xdr:spPr>
        <a:xfrm>
          <a:off x="7915275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0</xdr:rowOff>
    </xdr:from>
    <xdr:to>
      <xdr:col>8</xdr:col>
      <xdr:colOff>342900</xdr:colOff>
      <xdr:row>35</xdr:row>
      <xdr:rowOff>0</xdr:rowOff>
    </xdr:to>
    <xdr:sp>
      <xdr:nvSpPr>
        <xdr:cNvPr id="161" name="Line 161"/>
        <xdr:cNvSpPr>
          <a:spLocks/>
        </xdr:cNvSpPr>
      </xdr:nvSpPr>
      <xdr:spPr>
        <a:xfrm>
          <a:off x="7915275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0</xdr:rowOff>
    </xdr:from>
    <xdr:to>
      <xdr:col>8</xdr:col>
      <xdr:colOff>342900</xdr:colOff>
      <xdr:row>35</xdr:row>
      <xdr:rowOff>0</xdr:rowOff>
    </xdr:to>
    <xdr:sp>
      <xdr:nvSpPr>
        <xdr:cNvPr id="162" name="Line 162"/>
        <xdr:cNvSpPr>
          <a:spLocks/>
        </xdr:cNvSpPr>
      </xdr:nvSpPr>
      <xdr:spPr>
        <a:xfrm>
          <a:off x="7915275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0</xdr:rowOff>
    </xdr:from>
    <xdr:to>
      <xdr:col>8</xdr:col>
      <xdr:colOff>342900</xdr:colOff>
      <xdr:row>35</xdr:row>
      <xdr:rowOff>0</xdr:rowOff>
    </xdr:to>
    <xdr:sp>
      <xdr:nvSpPr>
        <xdr:cNvPr id="163" name="Line 163"/>
        <xdr:cNvSpPr>
          <a:spLocks/>
        </xdr:cNvSpPr>
      </xdr:nvSpPr>
      <xdr:spPr>
        <a:xfrm>
          <a:off x="7915275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0</xdr:rowOff>
    </xdr:from>
    <xdr:to>
      <xdr:col>8</xdr:col>
      <xdr:colOff>342900</xdr:colOff>
      <xdr:row>35</xdr:row>
      <xdr:rowOff>0</xdr:rowOff>
    </xdr:to>
    <xdr:sp>
      <xdr:nvSpPr>
        <xdr:cNvPr id="164" name="Line 164"/>
        <xdr:cNvSpPr>
          <a:spLocks/>
        </xdr:cNvSpPr>
      </xdr:nvSpPr>
      <xdr:spPr>
        <a:xfrm>
          <a:off x="7915275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0</xdr:rowOff>
    </xdr:from>
    <xdr:to>
      <xdr:col>8</xdr:col>
      <xdr:colOff>342900</xdr:colOff>
      <xdr:row>35</xdr:row>
      <xdr:rowOff>0</xdr:rowOff>
    </xdr:to>
    <xdr:sp>
      <xdr:nvSpPr>
        <xdr:cNvPr id="165" name="Line 165"/>
        <xdr:cNvSpPr>
          <a:spLocks/>
        </xdr:cNvSpPr>
      </xdr:nvSpPr>
      <xdr:spPr>
        <a:xfrm>
          <a:off x="7915275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0</xdr:rowOff>
    </xdr:from>
    <xdr:to>
      <xdr:col>8</xdr:col>
      <xdr:colOff>342900</xdr:colOff>
      <xdr:row>35</xdr:row>
      <xdr:rowOff>0</xdr:rowOff>
    </xdr:to>
    <xdr:sp>
      <xdr:nvSpPr>
        <xdr:cNvPr id="166" name="Line 166"/>
        <xdr:cNvSpPr>
          <a:spLocks/>
        </xdr:cNvSpPr>
      </xdr:nvSpPr>
      <xdr:spPr>
        <a:xfrm>
          <a:off x="7915275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0</xdr:rowOff>
    </xdr:from>
    <xdr:to>
      <xdr:col>8</xdr:col>
      <xdr:colOff>342900</xdr:colOff>
      <xdr:row>35</xdr:row>
      <xdr:rowOff>0</xdr:rowOff>
    </xdr:to>
    <xdr:sp>
      <xdr:nvSpPr>
        <xdr:cNvPr id="167" name="Line 167"/>
        <xdr:cNvSpPr>
          <a:spLocks/>
        </xdr:cNvSpPr>
      </xdr:nvSpPr>
      <xdr:spPr>
        <a:xfrm>
          <a:off x="7915275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0</xdr:rowOff>
    </xdr:from>
    <xdr:to>
      <xdr:col>8</xdr:col>
      <xdr:colOff>342900</xdr:colOff>
      <xdr:row>35</xdr:row>
      <xdr:rowOff>0</xdr:rowOff>
    </xdr:to>
    <xdr:sp>
      <xdr:nvSpPr>
        <xdr:cNvPr id="168" name="Line 168"/>
        <xdr:cNvSpPr>
          <a:spLocks/>
        </xdr:cNvSpPr>
      </xdr:nvSpPr>
      <xdr:spPr>
        <a:xfrm>
          <a:off x="7915275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0</xdr:rowOff>
    </xdr:from>
    <xdr:to>
      <xdr:col>8</xdr:col>
      <xdr:colOff>342900</xdr:colOff>
      <xdr:row>35</xdr:row>
      <xdr:rowOff>0</xdr:rowOff>
    </xdr:to>
    <xdr:sp>
      <xdr:nvSpPr>
        <xdr:cNvPr id="169" name="Line 169"/>
        <xdr:cNvSpPr>
          <a:spLocks/>
        </xdr:cNvSpPr>
      </xdr:nvSpPr>
      <xdr:spPr>
        <a:xfrm>
          <a:off x="7915275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0</xdr:rowOff>
    </xdr:from>
    <xdr:to>
      <xdr:col>6</xdr:col>
      <xdr:colOff>285750</xdr:colOff>
      <xdr:row>35</xdr:row>
      <xdr:rowOff>0</xdr:rowOff>
    </xdr:to>
    <xdr:sp>
      <xdr:nvSpPr>
        <xdr:cNvPr id="170" name="Line 170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0</xdr:rowOff>
    </xdr:from>
    <xdr:to>
      <xdr:col>6</xdr:col>
      <xdr:colOff>285750</xdr:colOff>
      <xdr:row>35</xdr:row>
      <xdr:rowOff>0</xdr:rowOff>
    </xdr:to>
    <xdr:sp>
      <xdr:nvSpPr>
        <xdr:cNvPr id="171" name="Line 171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0</xdr:rowOff>
    </xdr:from>
    <xdr:to>
      <xdr:col>6</xdr:col>
      <xdr:colOff>285750</xdr:colOff>
      <xdr:row>35</xdr:row>
      <xdr:rowOff>0</xdr:rowOff>
    </xdr:to>
    <xdr:sp>
      <xdr:nvSpPr>
        <xdr:cNvPr id="172" name="Line 172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0</xdr:rowOff>
    </xdr:from>
    <xdr:to>
      <xdr:col>6</xdr:col>
      <xdr:colOff>285750</xdr:colOff>
      <xdr:row>35</xdr:row>
      <xdr:rowOff>0</xdr:rowOff>
    </xdr:to>
    <xdr:sp>
      <xdr:nvSpPr>
        <xdr:cNvPr id="173" name="Line 173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0</xdr:rowOff>
    </xdr:from>
    <xdr:to>
      <xdr:col>6</xdr:col>
      <xdr:colOff>285750</xdr:colOff>
      <xdr:row>35</xdr:row>
      <xdr:rowOff>0</xdr:rowOff>
    </xdr:to>
    <xdr:sp>
      <xdr:nvSpPr>
        <xdr:cNvPr id="174" name="Line 174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0</xdr:rowOff>
    </xdr:from>
    <xdr:to>
      <xdr:col>6</xdr:col>
      <xdr:colOff>285750</xdr:colOff>
      <xdr:row>35</xdr:row>
      <xdr:rowOff>0</xdr:rowOff>
    </xdr:to>
    <xdr:sp>
      <xdr:nvSpPr>
        <xdr:cNvPr id="175" name="Line 175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0</xdr:rowOff>
    </xdr:from>
    <xdr:to>
      <xdr:col>6</xdr:col>
      <xdr:colOff>285750</xdr:colOff>
      <xdr:row>35</xdr:row>
      <xdr:rowOff>0</xdr:rowOff>
    </xdr:to>
    <xdr:sp>
      <xdr:nvSpPr>
        <xdr:cNvPr id="176" name="Line 176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0</xdr:rowOff>
    </xdr:from>
    <xdr:to>
      <xdr:col>6</xdr:col>
      <xdr:colOff>285750</xdr:colOff>
      <xdr:row>35</xdr:row>
      <xdr:rowOff>0</xdr:rowOff>
    </xdr:to>
    <xdr:sp>
      <xdr:nvSpPr>
        <xdr:cNvPr id="177" name="Line 177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0</xdr:rowOff>
    </xdr:from>
    <xdr:to>
      <xdr:col>6</xdr:col>
      <xdr:colOff>285750</xdr:colOff>
      <xdr:row>35</xdr:row>
      <xdr:rowOff>0</xdr:rowOff>
    </xdr:to>
    <xdr:sp>
      <xdr:nvSpPr>
        <xdr:cNvPr id="178" name="Line 178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0</xdr:rowOff>
    </xdr:from>
    <xdr:to>
      <xdr:col>6</xdr:col>
      <xdr:colOff>285750</xdr:colOff>
      <xdr:row>35</xdr:row>
      <xdr:rowOff>0</xdr:rowOff>
    </xdr:to>
    <xdr:sp>
      <xdr:nvSpPr>
        <xdr:cNvPr id="179" name="Line 179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0</xdr:rowOff>
    </xdr:from>
    <xdr:to>
      <xdr:col>6</xdr:col>
      <xdr:colOff>285750</xdr:colOff>
      <xdr:row>35</xdr:row>
      <xdr:rowOff>0</xdr:rowOff>
    </xdr:to>
    <xdr:sp>
      <xdr:nvSpPr>
        <xdr:cNvPr id="180" name="Line 180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0</xdr:rowOff>
    </xdr:from>
    <xdr:to>
      <xdr:col>6</xdr:col>
      <xdr:colOff>285750</xdr:colOff>
      <xdr:row>35</xdr:row>
      <xdr:rowOff>0</xdr:rowOff>
    </xdr:to>
    <xdr:sp>
      <xdr:nvSpPr>
        <xdr:cNvPr id="181" name="Line 181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0</xdr:rowOff>
    </xdr:from>
    <xdr:to>
      <xdr:col>6</xdr:col>
      <xdr:colOff>285750</xdr:colOff>
      <xdr:row>35</xdr:row>
      <xdr:rowOff>0</xdr:rowOff>
    </xdr:to>
    <xdr:sp>
      <xdr:nvSpPr>
        <xdr:cNvPr id="182" name="Line 182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0</xdr:rowOff>
    </xdr:from>
    <xdr:to>
      <xdr:col>8</xdr:col>
      <xdr:colOff>342900</xdr:colOff>
      <xdr:row>35</xdr:row>
      <xdr:rowOff>0</xdr:rowOff>
    </xdr:to>
    <xdr:sp>
      <xdr:nvSpPr>
        <xdr:cNvPr id="183" name="Line 183"/>
        <xdr:cNvSpPr>
          <a:spLocks/>
        </xdr:cNvSpPr>
      </xdr:nvSpPr>
      <xdr:spPr>
        <a:xfrm>
          <a:off x="7915275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0</xdr:rowOff>
    </xdr:from>
    <xdr:to>
      <xdr:col>8</xdr:col>
      <xdr:colOff>342900</xdr:colOff>
      <xdr:row>35</xdr:row>
      <xdr:rowOff>0</xdr:rowOff>
    </xdr:to>
    <xdr:sp>
      <xdr:nvSpPr>
        <xdr:cNvPr id="184" name="Line 184"/>
        <xdr:cNvSpPr>
          <a:spLocks/>
        </xdr:cNvSpPr>
      </xdr:nvSpPr>
      <xdr:spPr>
        <a:xfrm>
          <a:off x="7915275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0</xdr:rowOff>
    </xdr:from>
    <xdr:to>
      <xdr:col>8</xdr:col>
      <xdr:colOff>342900</xdr:colOff>
      <xdr:row>35</xdr:row>
      <xdr:rowOff>0</xdr:rowOff>
    </xdr:to>
    <xdr:sp>
      <xdr:nvSpPr>
        <xdr:cNvPr id="185" name="Line 185"/>
        <xdr:cNvSpPr>
          <a:spLocks/>
        </xdr:cNvSpPr>
      </xdr:nvSpPr>
      <xdr:spPr>
        <a:xfrm>
          <a:off x="7915275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0</xdr:rowOff>
    </xdr:from>
    <xdr:to>
      <xdr:col>8</xdr:col>
      <xdr:colOff>342900</xdr:colOff>
      <xdr:row>35</xdr:row>
      <xdr:rowOff>0</xdr:rowOff>
    </xdr:to>
    <xdr:sp>
      <xdr:nvSpPr>
        <xdr:cNvPr id="186" name="Line 186"/>
        <xdr:cNvSpPr>
          <a:spLocks/>
        </xdr:cNvSpPr>
      </xdr:nvSpPr>
      <xdr:spPr>
        <a:xfrm>
          <a:off x="7915275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0</xdr:rowOff>
    </xdr:from>
    <xdr:to>
      <xdr:col>8</xdr:col>
      <xdr:colOff>342900</xdr:colOff>
      <xdr:row>35</xdr:row>
      <xdr:rowOff>0</xdr:rowOff>
    </xdr:to>
    <xdr:sp>
      <xdr:nvSpPr>
        <xdr:cNvPr id="187" name="Line 187"/>
        <xdr:cNvSpPr>
          <a:spLocks/>
        </xdr:cNvSpPr>
      </xdr:nvSpPr>
      <xdr:spPr>
        <a:xfrm>
          <a:off x="7915275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0</xdr:rowOff>
    </xdr:from>
    <xdr:to>
      <xdr:col>8</xdr:col>
      <xdr:colOff>342900</xdr:colOff>
      <xdr:row>35</xdr:row>
      <xdr:rowOff>0</xdr:rowOff>
    </xdr:to>
    <xdr:sp>
      <xdr:nvSpPr>
        <xdr:cNvPr id="188" name="Line 188"/>
        <xdr:cNvSpPr>
          <a:spLocks/>
        </xdr:cNvSpPr>
      </xdr:nvSpPr>
      <xdr:spPr>
        <a:xfrm>
          <a:off x="7915275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0</xdr:rowOff>
    </xdr:from>
    <xdr:to>
      <xdr:col>8</xdr:col>
      <xdr:colOff>342900</xdr:colOff>
      <xdr:row>35</xdr:row>
      <xdr:rowOff>0</xdr:rowOff>
    </xdr:to>
    <xdr:sp>
      <xdr:nvSpPr>
        <xdr:cNvPr id="189" name="Line 189"/>
        <xdr:cNvSpPr>
          <a:spLocks/>
        </xdr:cNvSpPr>
      </xdr:nvSpPr>
      <xdr:spPr>
        <a:xfrm>
          <a:off x="7915275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0</xdr:rowOff>
    </xdr:from>
    <xdr:to>
      <xdr:col>8</xdr:col>
      <xdr:colOff>342900</xdr:colOff>
      <xdr:row>35</xdr:row>
      <xdr:rowOff>0</xdr:rowOff>
    </xdr:to>
    <xdr:sp>
      <xdr:nvSpPr>
        <xdr:cNvPr id="190" name="Line 190"/>
        <xdr:cNvSpPr>
          <a:spLocks/>
        </xdr:cNvSpPr>
      </xdr:nvSpPr>
      <xdr:spPr>
        <a:xfrm>
          <a:off x="7915275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0</xdr:rowOff>
    </xdr:from>
    <xdr:to>
      <xdr:col>8</xdr:col>
      <xdr:colOff>342900</xdr:colOff>
      <xdr:row>35</xdr:row>
      <xdr:rowOff>0</xdr:rowOff>
    </xdr:to>
    <xdr:sp>
      <xdr:nvSpPr>
        <xdr:cNvPr id="191" name="Line 191"/>
        <xdr:cNvSpPr>
          <a:spLocks/>
        </xdr:cNvSpPr>
      </xdr:nvSpPr>
      <xdr:spPr>
        <a:xfrm>
          <a:off x="7915275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0</xdr:rowOff>
    </xdr:from>
    <xdr:to>
      <xdr:col>8</xdr:col>
      <xdr:colOff>342900</xdr:colOff>
      <xdr:row>35</xdr:row>
      <xdr:rowOff>0</xdr:rowOff>
    </xdr:to>
    <xdr:sp>
      <xdr:nvSpPr>
        <xdr:cNvPr id="192" name="Line 192"/>
        <xdr:cNvSpPr>
          <a:spLocks/>
        </xdr:cNvSpPr>
      </xdr:nvSpPr>
      <xdr:spPr>
        <a:xfrm>
          <a:off x="7915275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0</xdr:rowOff>
    </xdr:from>
    <xdr:to>
      <xdr:col>8</xdr:col>
      <xdr:colOff>342900</xdr:colOff>
      <xdr:row>35</xdr:row>
      <xdr:rowOff>0</xdr:rowOff>
    </xdr:to>
    <xdr:sp>
      <xdr:nvSpPr>
        <xdr:cNvPr id="193" name="Line 193"/>
        <xdr:cNvSpPr>
          <a:spLocks/>
        </xdr:cNvSpPr>
      </xdr:nvSpPr>
      <xdr:spPr>
        <a:xfrm>
          <a:off x="7915275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0</xdr:rowOff>
    </xdr:from>
    <xdr:to>
      <xdr:col>8</xdr:col>
      <xdr:colOff>342900</xdr:colOff>
      <xdr:row>35</xdr:row>
      <xdr:rowOff>0</xdr:rowOff>
    </xdr:to>
    <xdr:sp>
      <xdr:nvSpPr>
        <xdr:cNvPr id="194" name="Line 194"/>
        <xdr:cNvSpPr>
          <a:spLocks/>
        </xdr:cNvSpPr>
      </xdr:nvSpPr>
      <xdr:spPr>
        <a:xfrm>
          <a:off x="7915275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0</xdr:rowOff>
    </xdr:from>
    <xdr:to>
      <xdr:col>8</xdr:col>
      <xdr:colOff>342900</xdr:colOff>
      <xdr:row>35</xdr:row>
      <xdr:rowOff>0</xdr:rowOff>
    </xdr:to>
    <xdr:sp>
      <xdr:nvSpPr>
        <xdr:cNvPr id="195" name="Line 195"/>
        <xdr:cNvSpPr>
          <a:spLocks/>
        </xdr:cNvSpPr>
      </xdr:nvSpPr>
      <xdr:spPr>
        <a:xfrm>
          <a:off x="7915275" y="720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0</xdr:rowOff>
    </xdr:from>
    <xdr:to>
      <xdr:col>6</xdr:col>
      <xdr:colOff>285750</xdr:colOff>
      <xdr:row>35</xdr:row>
      <xdr:rowOff>0</xdr:rowOff>
    </xdr:to>
    <xdr:sp>
      <xdr:nvSpPr>
        <xdr:cNvPr id="196" name="Line 196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0</xdr:rowOff>
    </xdr:from>
    <xdr:to>
      <xdr:col>6</xdr:col>
      <xdr:colOff>285750</xdr:colOff>
      <xdr:row>35</xdr:row>
      <xdr:rowOff>0</xdr:rowOff>
    </xdr:to>
    <xdr:sp>
      <xdr:nvSpPr>
        <xdr:cNvPr id="197" name="Line 197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0</xdr:rowOff>
    </xdr:from>
    <xdr:to>
      <xdr:col>6</xdr:col>
      <xdr:colOff>285750</xdr:colOff>
      <xdr:row>35</xdr:row>
      <xdr:rowOff>0</xdr:rowOff>
    </xdr:to>
    <xdr:sp>
      <xdr:nvSpPr>
        <xdr:cNvPr id="198" name="Line 198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0</xdr:rowOff>
    </xdr:from>
    <xdr:to>
      <xdr:col>6</xdr:col>
      <xdr:colOff>285750</xdr:colOff>
      <xdr:row>35</xdr:row>
      <xdr:rowOff>0</xdr:rowOff>
    </xdr:to>
    <xdr:sp>
      <xdr:nvSpPr>
        <xdr:cNvPr id="199" name="Line 199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0</xdr:rowOff>
    </xdr:from>
    <xdr:to>
      <xdr:col>6</xdr:col>
      <xdr:colOff>285750</xdr:colOff>
      <xdr:row>35</xdr:row>
      <xdr:rowOff>0</xdr:rowOff>
    </xdr:to>
    <xdr:sp>
      <xdr:nvSpPr>
        <xdr:cNvPr id="200" name="Line 200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0</xdr:rowOff>
    </xdr:from>
    <xdr:to>
      <xdr:col>6</xdr:col>
      <xdr:colOff>285750</xdr:colOff>
      <xdr:row>35</xdr:row>
      <xdr:rowOff>0</xdr:rowOff>
    </xdr:to>
    <xdr:sp>
      <xdr:nvSpPr>
        <xdr:cNvPr id="201" name="Line 201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0</xdr:rowOff>
    </xdr:from>
    <xdr:to>
      <xdr:col>6</xdr:col>
      <xdr:colOff>285750</xdr:colOff>
      <xdr:row>35</xdr:row>
      <xdr:rowOff>0</xdr:rowOff>
    </xdr:to>
    <xdr:sp>
      <xdr:nvSpPr>
        <xdr:cNvPr id="202" name="Line 202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0</xdr:rowOff>
    </xdr:from>
    <xdr:to>
      <xdr:col>6</xdr:col>
      <xdr:colOff>285750</xdr:colOff>
      <xdr:row>35</xdr:row>
      <xdr:rowOff>0</xdr:rowOff>
    </xdr:to>
    <xdr:sp>
      <xdr:nvSpPr>
        <xdr:cNvPr id="203" name="Line 203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0</xdr:rowOff>
    </xdr:from>
    <xdr:to>
      <xdr:col>6</xdr:col>
      <xdr:colOff>285750</xdr:colOff>
      <xdr:row>35</xdr:row>
      <xdr:rowOff>0</xdr:rowOff>
    </xdr:to>
    <xdr:sp>
      <xdr:nvSpPr>
        <xdr:cNvPr id="204" name="Line 204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0</xdr:rowOff>
    </xdr:from>
    <xdr:to>
      <xdr:col>6</xdr:col>
      <xdr:colOff>285750</xdr:colOff>
      <xdr:row>35</xdr:row>
      <xdr:rowOff>0</xdr:rowOff>
    </xdr:to>
    <xdr:sp>
      <xdr:nvSpPr>
        <xdr:cNvPr id="205" name="Line 205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0</xdr:rowOff>
    </xdr:from>
    <xdr:to>
      <xdr:col>6</xdr:col>
      <xdr:colOff>285750</xdr:colOff>
      <xdr:row>35</xdr:row>
      <xdr:rowOff>0</xdr:rowOff>
    </xdr:to>
    <xdr:sp>
      <xdr:nvSpPr>
        <xdr:cNvPr id="206" name="Line 206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0</xdr:rowOff>
    </xdr:from>
    <xdr:to>
      <xdr:col>6</xdr:col>
      <xdr:colOff>285750</xdr:colOff>
      <xdr:row>35</xdr:row>
      <xdr:rowOff>0</xdr:rowOff>
    </xdr:to>
    <xdr:sp>
      <xdr:nvSpPr>
        <xdr:cNvPr id="207" name="Line 207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0</xdr:rowOff>
    </xdr:from>
    <xdr:to>
      <xdr:col>6</xdr:col>
      <xdr:colOff>285750</xdr:colOff>
      <xdr:row>35</xdr:row>
      <xdr:rowOff>0</xdr:rowOff>
    </xdr:to>
    <xdr:sp>
      <xdr:nvSpPr>
        <xdr:cNvPr id="208" name="Line 208"/>
        <xdr:cNvSpPr>
          <a:spLocks/>
        </xdr:cNvSpPr>
      </xdr:nvSpPr>
      <xdr:spPr>
        <a:xfrm>
          <a:off x="64293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0" name="Line 10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1" name="Line 11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2" name="Line 12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3" name="Line 13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4" name="Line 14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5" name="Line 15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6" name="Line 16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7" name="Line 17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8" name="Line 18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9" name="Line 19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20" name="Line 20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21" name="Line 21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22" name="Line 22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23" name="Line 23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24" name="Line 24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25" name="Line 25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26" name="Line 26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27" name="Line 27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28" name="Line 28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29" name="Line 29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30" name="Line 30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31" name="Line 31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32" name="Line 32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33" name="Line 33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34" name="Line 34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35" name="Line 35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36" name="Line 36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37" name="Line 37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38" name="Line 38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39" name="Line 39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40" name="Line 40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41" name="Line 41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42" name="Line 42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43" name="Line 43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44" name="Line 44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45" name="Line 45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46" name="Line 46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47" name="Line 47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48" name="Line 48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49" name="Line 49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50" name="Line 50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51" name="Line 51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52" name="Line 52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53" name="Line 53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54" name="Line 54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55" name="Line 55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56" name="Line 56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57" name="Line 57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58" name="Line 58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59" name="Line 59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60" name="Line 60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61" name="Line 61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62" name="Line 62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63" name="Line 63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64" name="Line 64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65" name="Line 65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66" name="Line 66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67" name="Line 67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68" name="Line 68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69" name="Line 69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70" name="Line 70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71" name="Line 71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72" name="Line 72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73" name="Line 73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74" name="Line 74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75" name="Line 75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76" name="Line 76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77" name="Line 77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78" name="Line 78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79" name="Line 79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80" name="Line 80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81" name="Line 81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82" name="Line 82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83" name="Line 83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84" name="Line 84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85" name="Line 85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86" name="Line 86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87" name="Line 87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88" name="Line 88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89" name="Line 89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90" name="Line 90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91" name="Line 91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92" name="Line 92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93" name="Line 93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94" name="Line 94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95" name="Line 95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96" name="Line 96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97" name="Line 97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98" name="Line 98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99" name="Line 99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00" name="Line 100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01" name="Line 101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02" name="Line 102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03" name="Line 103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04" name="Line 104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05" name="Line 105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06" name="Line 106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07" name="Line 107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08" name="Line 108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10" name="Line 110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11" name="Line 111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12" name="Line 112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13" name="Line 113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14" name="Line 114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15" name="Line 115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16" name="Line 116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17" name="Line 117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18" name="Line 118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19" name="Line 119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20" name="Line 120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21" name="Line 121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22" name="Line 122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23" name="Line 123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24" name="Line 124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25" name="Line 125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26" name="Line 126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27" name="Line 127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28" name="Line 128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29" name="Line 129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30" name="Line 130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31" name="Line 131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32" name="Line 132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33" name="Line 133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34" name="Line 134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35" name="Line 135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36" name="Line 136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37" name="Line 137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38" name="Line 138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39" name="Line 139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40" name="Line 140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41" name="Line 141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42" name="Line 142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43" name="Line 143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44" name="Line 144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45" name="Line 145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46" name="Line 146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47" name="Line 147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48" name="Line 148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49" name="Line 149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50" name="Line 150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51" name="Line 151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52" name="Line 152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53" name="Line 153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54" name="Line 154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55" name="Line 155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56" name="Line 156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57" name="Line 157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58" name="Line 158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59" name="Line 159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60" name="Line 160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61" name="Line 161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62" name="Line 162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63" name="Line 163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64" name="Line 164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65" name="Line 165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66" name="Line 166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67" name="Line 167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68" name="Line 168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69" name="Line 169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70" name="Line 170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71" name="Line 171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72" name="Line 172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73" name="Line 173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74" name="Line 174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75" name="Line 175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76" name="Line 176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77" name="Line 177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78" name="Line 178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79" name="Line 179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80" name="Line 180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81" name="Line 181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82" name="Line 182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83" name="Line 183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84" name="Line 184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85" name="Line 185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86" name="Line 186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87" name="Line 187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88" name="Line 188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89" name="Line 189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90" name="Line 190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91" name="Line 191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92" name="Line 192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93" name="Line 193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94" name="Line 194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95" name="Line 195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96" name="Line 196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97" name="Line 197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98" name="Line 198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99" name="Line 199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200" name="Line 200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201" name="Line 201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202" name="Line 202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203" name="Line 203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204" name="Line 204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205" name="Line 205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206" name="Line 206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207" name="Line 207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208" name="Line 208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0" name="Line 10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1" name="Line 11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2" name="Line 12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3" name="Line 13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4" name="Line 14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5" name="Line 15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6" name="Line 16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7" name="Line 17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8" name="Line 18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9" name="Line 19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20" name="Line 20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21" name="Line 21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22" name="Line 22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23" name="Line 23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24" name="Line 24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25" name="Line 25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26" name="Line 26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27" name="Line 27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28" name="Line 28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29" name="Line 29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30" name="Line 30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31" name="Line 31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32" name="Line 32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33" name="Line 33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34" name="Line 34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35" name="Line 35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36" name="Line 36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37" name="Line 37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38" name="Line 38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39" name="Line 39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40" name="Line 40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41" name="Line 41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42" name="Line 42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43" name="Line 43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44" name="Line 44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45" name="Line 45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46" name="Line 46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47" name="Line 47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48" name="Line 48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49" name="Line 49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50" name="Line 50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51" name="Line 51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52" name="Line 52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53" name="Line 53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54" name="Line 54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55" name="Line 55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56" name="Line 56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57" name="Line 57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58" name="Line 58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59" name="Line 59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60" name="Line 60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61" name="Line 61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62" name="Line 62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63" name="Line 63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64" name="Line 64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65" name="Line 65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66" name="Line 66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67" name="Line 67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68" name="Line 68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69" name="Line 69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70" name="Line 70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71" name="Line 71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72" name="Line 72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73" name="Line 73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74" name="Line 74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75" name="Line 75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76" name="Line 76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77" name="Line 77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78" name="Line 78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79" name="Line 79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80" name="Line 80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81" name="Line 81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82" name="Line 82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83" name="Line 83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84" name="Line 84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85" name="Line 85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86" name="Line 86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87" name="Line 87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88" name="Line 88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89" name="Line 89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90" name="Line 90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91" name="Line 91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92" name="Line 92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93" name="Line 93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94" name="Line 94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95" name="Line 95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96" name="Line 96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97" name="Line 97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98" name="Line 98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99" name="Line 99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00" name="Line 100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01" name="Line 101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02" name="Line 102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03" name="Line 103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04" name="Line 104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05" name="Line 105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06" name="Line 106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07" name="Line 107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08" name="Line 108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10" name="Line 110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11" name="Line 111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12" name="Line 112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13" name="Line 113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14" name="Line 114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15" name="Line 115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16" name="Line 116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17" name="Line 117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18" name="Line 118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19" name="Line 119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20" name="Line 120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21" name="Line 121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22" name="Line 122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23" name="Line 123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24" name="Line 124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25" name="Line 125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26" name="Line 126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27" name="Line 127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28" name="Line 128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29" name="Line 129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30" name="Line 130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31" name="Line 131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32" name="Line 132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33" name="Line 133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34" name="Line 134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35" name="Line 135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36" name="Line 136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37" name="Line 137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38" name="Line 138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39" name="Line 139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40" name="Line 140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41" name="Line 141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42" name="Line 142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43" name="Line 143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44" name="Line 144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45" name="Line 145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46" name="Line 146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47" name="Line 147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48" name="Line 148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49" name="Line 149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50" name="Line 150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51" name="Line 151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52" name="Line 152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53" name="Line 153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54" name="Line 154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55" name="Line 155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56" name="Line 156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57" name="Line 157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58" name="Line 158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59" name="Line 159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60" name="Line 160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61" name="Line 161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62" name="Line 162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63" name="Line 163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64" name="Line 164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65" name="Line 165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66" name="Line 166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67" name="Line 167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68" name="Line 168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69" name="Line 169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70" name="Line 170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71" name="Line 171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72" name="Line 172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73" name="Line 173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74" name="Line 174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75" name="Line 175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76" name="Line 176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77" name="Line 177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78" name="Line 178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79" name="Line 179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80" name="Line 180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81" name="Line 181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82" name="Line 182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83" name="Line 183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84" name="Line 184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85" name="Line 185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86" name="Line 186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87" name="Line 187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88" name="Line 188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89" name="Line 189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90" name="Line 190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91" name="Line 191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92" name="Line 192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93" name="Line 193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94" name="Line 194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195" name="Line 195"/>
        <xdr:cNvSpPr>
          <a:spLocks/>
        </xdr:cNvSpPr>
      </xdr:nvSpPr>
      <xdr:spPr>
        <a:xfrm>
          <a:off x="7915275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96" name="Line 196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97" name="Line 197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98" name="Line 198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99" name="Line 199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200" name="Line 200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201" name="Line 201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202" name="Line 202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203" name="Line 203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204" name="Line 204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205" name="Line 205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206" name="Line 206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207" name="Line 207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208" name="Line 208"/>
        <xdr:cNvSpPr>
          <a:spLocks/>
        </xdr:cNvSpPr>
      </xdr:nvSpPr>
      <xdr:spPr>
        <a:xfrm>
          <a:off x="6429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0" name="Line 10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" name="Line 11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2" name="Line 12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3" name="Line 13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4" name="Line 14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5" name="Line 15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6" name="Line 16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7" name="Line 17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8" name="Line 18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9" name="Line 19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20" name="Line 20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21" name="Line 21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22" name="Line 22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23" name="Line 23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24" name="Line 24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25" name="Line 25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26" name="Line 26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27" name="Line 27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28" name="Line 28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29" name="Line 29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30" name="Line 30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31" name="Line 31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32" name="Line 32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33" name="Line 33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34" name="Line 34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35" name="Line 35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36" name="Line 36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37" name="Line 37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38" name="Line 38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39" name="Line 39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0" name="Line 40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1" name="Line 41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" name="Line 42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" name="Line 43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" name="Line 44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" name="Line 45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" name="Line 46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7" name="Line 47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8" name="Line 48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9" name="Line 49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50" name="Line 50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51" name="Line 51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52" name="Line 52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53" name="Line 53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54" name="Line 54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55" name="Line 55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56" name="Line 56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57" name="Line 57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58" name="Line 58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59" name="Line 59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60" name="Line 60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61" name="Line 61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62" name="Line 62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63" name="Line 63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64" name="Line 64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65" name="Line 65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66" name="Line 66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67" name="Line 67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68" name="Line 68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69" name="Line 69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70" name="Line 70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71" name="Line 71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72" name="Line 72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73" name="Line 73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74" name="Line 74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75" name="Line 75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76" name="Line 76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77" name="Line 77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78" name="Line 78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79" name="Line 79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80" name="Line 80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81" name="Line 81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82" name="Line 82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83" name="Line 83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84" name="Line 84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85" name="Line 85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86" name="Line 86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87" name="Line 87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88" name="Line 88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89" name="Line 89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90" name="Line 90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91" name="Line 91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92" name="Line 92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93" name="Line 93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94" name="Line 94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95" name="Line 95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96" name="Line 96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97" name="Line 97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98" name="Line 98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99" name="Line 99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00" name="Line 100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01" name="Line 101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02" name="Line 102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03" name="Line 103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04" name="Line 104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05" name="Line 105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06" name="Line 106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07" name="Line 107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08" name="Line 108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09" name="Line 109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0" name="Line 110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1" name="Line 111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2" name="Line 112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3" name="Line 113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4" name="Line 114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5" name="Line 115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6" name="Line 116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7" name="Line 117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18" name="Line 118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19" name="Line 119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20" name="Line 120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21" name="Line 121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22" name="Line 122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23" name="Line 123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24" name="Line 124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25" name="Line 125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26" name="Line 126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27" name="Line 127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28" name="Line 128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29" name="Line 129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0</xdr:rowOff>
    </xdr:from>
    <xdr:to>
      <xdr:col>5</xdr:col>
      <xdr:colOff>342900</xdr:colOff>
      <xdr:row>1</xdr:row>
      <xdr:rowOff>0</xdr:rowOff>
    </xdr:to>
    <xdr:sp>
      <xdr:nvSpPr>
        <xdr:cNvPr id="130" name="Line 130"/>
        <xdr:cNvSpPr>
          <a:spLocks/>
        </xdr:cNvSpPr>
      </xdr:nvSpPr>
      <xdr:spPr>
        <a:xfrm>
          <a:off x="228600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131" name="Line 131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132" name="Line 132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133" name="Line 133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134" name="Line 134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135" name="Line 135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136" name="Line 136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137" name="Line 137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138" name="Line 138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139" name="Line 139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140" name="Line 140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141" name="Line 141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142" name="Line 142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143" name="Line 143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4" name="Line 144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5" name="Line 145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6" name="Line 146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7" name="Line 147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8" name="Line 148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9" name="Line 149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50" name="Line 150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51" name="Line 151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52" name="Line 152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53" name="Line 153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54" name="Line 154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55" name="Line 155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56" name="Line 156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157" name="Line 157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158" name="Line 158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159" name="Line 159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160" name="Line 160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161" name="Line 161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162" name="Line 162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163" name="Line 163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164" name="Line 164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165" name="Line 165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166" name="Line 166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167" name="Line 167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168" name="Line 168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169" name="Line 169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70" name="Line 170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71" name="Line 171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72" name="Line 172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73" name="Line 173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74" name="Line 174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75" name="Line 175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76" name="Line 176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77" name="Line 177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78" name="Line 178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79" name="Line 179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80" name="Line 180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81" name="Line 181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82" name="Line 182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183" name="Line 183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184" name="Line 184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185" name="Line 185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186" name="Line 186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187" name="Line 187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188" name="Line 188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189" name="Line 189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190" name="Line 190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191" name="Line 191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192" name="Line 192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193" name="Line 193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194" name="Line 194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7</xdr:col>
      <xdr:colOff>342900</xdr:colOff>
      <xdr:row>1</xdr:row>
      <xdr:rowOff>0</xdr:rowOff>
    </xdr:to>
    <xdr:sp>
      <xdr:nvSpPr>
        <xdr:cNvPr id="195" name="Line 195"/>
        <xdr:cNvSpPr>
          <a:spLocks/>
        </xdr:cNvSpPr>
      </xdr:nvSpPr>
      <xdr:spPr>
        <a:xfrm>
          <a:off x="8324850" y="542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96" name="Line 196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97" name="Line 197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98" name="Line 198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99" name="Line 199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00" name="Line 200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01" name="Line 201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02" name="Line 202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03" name="Line 203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04" name="Line 204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05" name="Line 205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06" name="Line 206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07" name="Line 207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08" name="Line 208"/>
        <xdr:cNvSpPr>
          <a:spLocks/>
        </xdr:cNvSpPr>
      </xdr:nvSpPr>
      <xdr:spPr>
        <a:xfrm>
          <a:off x="6838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tja\Local%20Settings\Temporary%20Internet%20Files\OLKB9E\Rozpo&#269;et%202010\Po%20RMO%20%2030%20%2011%2009%20%20dlouh&#225;%20rozpo&#269;et%20pro%20ZMO%20II%20%20&#269;ten&#2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tja\Local%20Settings\Temporary%20Internet%20Files\OLKB9E\Documents%20and%20Settings\kotja\Local%20Settings\Temporary%20Internet%20Files\OLKB9E\Documents%20and%20Settings\kotja\Local%20Settings\Temporary%20Internet%20Files\OLKB9E\P&#345;&#237;prava%20rozpo&#269;tu%20na%202010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tja\Local%20Settings\Temporary%20Internet%20Files\OLKB9E\Documents%20and%20Settings\kotja\Local%20Settings\Temporary%20Internet%20Files\OLKB9E\Documents%20and%20Settings\kotja\Dokumenty\Jarka\Rok%202009\soubory%20&#269;erp&#225;n&#237;%202009\&#269;erp&#225;n&#237;%20k%2030.9.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chv&#225;len&#253;%20rozpo&#269;et%20rok%202010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Rozpo&#269;et%20investic%20na%20rok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pis příloh"/>
      <sheetName val="Rekapitulace"/>
      <sheetName val="Plnění příjmů"/>
      <sheetName val="Sumář odborů"/>
      <sheetName val=" Sumář OVS"/>
      <sheetName val="FRB klasika"/>
      <sheetName val="FRB povodeň"/>
      <sheetName val=" Sumář PO"/>
      <sheetName val="školské práv. subj."/>
      <sheetName val="granty, přísp. a dary"/>
      <sheetName val="01-kanc.prim."/>
      <sheetName val="02-investic "/>
      <sheetName val="03-OKR"/>
      <sheetName val="04-živnost."/>
      <sheetName val="05-ekonom."/>
      <sheetName val="06-IAK"/>
      <sheetName val="7-doprava"/>
      <sheetName val="08-AŘMV"/>
      <sheetName val="10-stavební"/>
      <sheetName val="11-vněj.vz.a info."/>
      <sheetName val="13-informatika"/>
      <sheetName val="14-školství"/>
      <sheetName val="15 -soc.pomoci"/>
      <sheetName val="19-správa"/>
      <sheetName val="20 -MP"/>
      <sheetName val="30-památk.péče"/>
      <sheetName val="35-soc. sl. a zdravot."/>
      <sheetName val="40-život.pr."/>
      <sheetName val="41-majetkopr."/>
      <sheetName val="42 -ochrana"/>
      <sheetName val="44-evrop.proj."/>
    </sheetNames>
    <sheetDataSet>
      <sheetData sheetId="19">
        <row r="14">
          <cell r="C14">
            <v>280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.4 Sumář OVS"/>
      <sheetName val="Př.6a Sumář PO"/>
      <sheetName val="03-OKR"/>
      <sheetName val="04-živnost."/>
      <sheetName val="06-VAK"/>
      <sheetName val="08-AŘMV"/>
      <sheetName val="14-školství"/>
      <sheetName val="40-život.pr."/>
      <sheetName val="42 -ochrana"/>
    </sheetNames>
    <sheetDataSet>
      <sheetData sheetId="2">
        <row r="1">
          <cell r="D1" t="str">
            <v>Upravený rozpočet                                      k 21.7.2009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ář P+V+F "/>
      <sheetName val="Plnění příjmů"/>
      <sheetName val=" Sumář PO"/>
      <sheetName val=" Sumář OVS"/>
      <sheetName val=" FRB povodeň"/>
      <sheetName val=" FRB klasika"/>
      <sheetName val="soc. fond"/>
      <sheetName val="A stav. inv."/>
      <sheetName val="B - PD "/>
      <sheetName val="C - OEP  "/>
      <sheetName val="D - OKR "/>
      <sheetName val=" E -nest.inv."/>
      <sheetName val="F -příspěvky"/>
      <sheetName val="G - SNO"/>
      <sheetName val="H - MOVO"/>
      <sheetName val="Rekapitulace"/>
      <sheetName val="01-kanc.prim."/>
      <sheetName val="02-investic "/>
      <sheetName val="03-OKR"/>
      <sheetName val="04-živnost."/>
      <sheetName val="05-ekonom."/>
      <sheetName val="06-VAK"/>
      <sheetName val="7-doprava"/>
      <sheetName val="08-AŘMV"/>
      <sheetName val="10-stavební"/>
      <sheetName val="11-vněj.vz.a info."/>
      <sheetName val="13-informatika"/>
      <sheetName val="14-školství"/>
      <sheetName val="15 -soc.pomoci"/>
      <sheetName val="19-správa"/>
      <sheetName val="20 -MP"/>
      <sheetName val="30 - památ. péče"/>
      <sheetName val="35-soc. sl. a zdravot."/>
      <sheetName val="40-život.pr."/>
      <sheetName val="41-majetkopr."/>
      <sheetName val="42 -ochrana"/>
      <sheetName val="44-evrop.proj."/>
    </sheetNames>
    <sheetDataSet>
      <sheetData sheetId="18">
        <row r="1">
          <cell r="D1" t="str">
            <v>Upravený rozpočet                                      k 15.9.2009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oupis příloh"/>
      <sheetName val="Rekapitulace"/>
      <sheetName val="úpravy "/>
      <sheetName val="Plnění příjmů"/>
      <sheetName val="Sumář odborů"/>
      <sheetName val=" Sumář OVS"/>
      <sheetName val="FRB klasika"/>
      <sheetName val="FRB povodeň"/>
      <sheetName val=" Sumář PO"/>
      <sheetName val="školské práv. subj."/>
      <sheetName val="granty, přísp. a dary"/>
      <sheetName val="01-kanc.prim."/>
      <sheetName val="02-investic "/>
      <sheetName val="03-OKR"/>
      <sheetName val="04-živnost."/>
      <sheetName val="05-ekonom."/>
      <sheetName val="06-IAK"/>
      <sheetName val="7-doprava"/>
      <sheetName val="08-AŘMV"/>
      <sheetName val="10-stavební"/>
      <sheetName val="11-vněj.vz.a info."/>
      <sheetName val="13-informatika"/>
      <sheetName val="14-školství"/>
      <sheetName val="15 -soc.pomoci"/>
      <sheetName val="19-správa"/>
      <sheetName val="20 -MP"/>
      <sheetName val="30-památk.péče"/>
      <sheetName val="35-soc. sl. a zdravot."/>
      <sheetName val="40-život.pr."/>
      <sheetName val="41-majetkopr."/>
      <sheetName val="42 -ochrana"/>
      <sheetName val="44-evrop.proj."/>
    </sheetNames>
    <sheetDataSet>
      <sheetData sheetId="3">
        <row r="58">
          <cell r="C58">
            <v>2090250</v>
          </cell>
        </row>
      </sheetData>
      <sheetData sheetId="4">
        <row r="14">
          <cell r="B14">
            <v>145300</v>
          </cell>
        </row>
        <row r="24">
          <cell r="B24">
            <v>1043040.1000000001</v>
          </cell>
          <cell r="C24">
            <v>40378</v>
          </cell>
        </row>
      </sheetData>
      <sheetData sheetId="5">
        <row r="57">
          <cell r="L57">
            <v>479342</v>
          </cell>
        </row>
        <row r="66">
          <cell r="M66">
            <v>15500</v>
          </cell>
        </row>
      </sheetData>
      <sheetData sheetId="6">
        <row r="16">
          <cell r="J16">
            <v>20438</v>
          </cell>
        </row>
      </sheetData>
      <sheetData sheetId="7">
        <row r="15">
          <cell r="C15">
            <v>7</v>
          </cell>
        </row>
      </sheetData>
      <sheetData sheetId="8">
        <row r="9">
          <cell r="J9">
            <v>173609</v>
          </cell>
        </row>
      </sheetData>
      <sheetData sheetId="11">
        <row r="72">
          <cell r="C72">
            <v>12222</v>
          </cell>
          <cell r="D72">
            <v>0</v>
          </cell>
        </row>
      </sheetData>
      <sheetData sheetId="12">
        <row r="82">
          <cell r="C82">
            <v>45034</v>
          </cell>
          <cell r="D82">
            <v>6000</v>
          </cell>
        </row>
      </sheetData>
      <sheetData sheetId="13">
        <row r="68">
          <cell r="C68">
            <v>4493</v>
          </cell>
          <cell r="D68">
            <v>650</v>
          </cell>
        </row>
      </sheetData>
      <sheetData sheetId="14">
        <row r="10">
          <cell r="C10">
            <v>65</v>
          </cell>
          <cell r="D10">
            <v>0</v>
          </cell>
        </row>
      </sheetData>
      <sheetData sheetId="15">
        <row r="30">
          <cell r="C30">
            <v>104531</v>
          </cell>
          <cell r="D30">
            <v>0</v>
          </cell>
        </row>
      </sheetData>
      <sheetData sheetId="16">
        <row r="9">
          <cell r="C9">
            <v>21</v>
          </cell>
          <cell r="D9">
            <v>0</v>
          </cell>
        </row>
      </sheetData>
      <sheetData sheetId="17">
        <row r="79">
          <cell r="C79">
            <v>76639</v>
          </cell>
          <cell r="D79">
            <v>23000</v>
          </cell>
        </row>
      </sheetData>
      <sheetData sheetId="18">
        <row r="16">
          <cell r="C16">
            <v>1092</v>
          </cell>
          <cell r="D16">
            <v>0</v>
          </cell>
        </row>
      </sheetData>
      <sheetData sheetId="19">
        <row r="21">
          <cell r="C21">
            <v>310</v>
          </cell>
          <cell r="D21">
            <v>0</v>
          </cell>
        </row>
      </sheetData>
      <sheetData sheetId="20">
        <row r="206">
          <cell r="C206">
            <v>101576</v>
          </cell>
          <cell r="D206">
            <v>2640</v>
          </cell>
        </row>
      </sheetData>
      <sheetData sheetId="21">
        <row r="36">
          <cell r="C36">
            <v>40458</v>
          </cell>
          <cell r="D36">
            <v>1400</v>
          </cell>
        </row>
      </sheetData>
      <sheetData sheetId="22">
        <row r="110">
          <cell r="C110">
            <v>8457</v>
          </cell>
        </row>
        <row r="111">
          <cell r="C111">
            <v>145300</v>
          </cell>
        </row>
      </sheetData>
      <sheetData sheetId="23">
        <row r="22">
          <cell r="C22">
            <v>288</v>
          </cell>
          <cell r="D22">
            <v>0</v>
          </cell>
        </row>
      </sheetData>
      <sheetData sheetId="24">
        <row r="129">
          <cell r="C129">
            <v>383592.3</v>
          </cell>
          <cell r="D129">
            <v>4688.4</v>
          </cell>
        </row>
      </sheetData>
      <sheetData sheetId="25">
        <row r="55">
          <cell r="C55">
            <v>60259.8</v>
          </cell>
          <cell r="D55">
            <v>500</v>
          </cell>
        </row>
      </sheetData>
      <sheetData sheetId="26">
        <row r="20">
          <cell r="C20">
            <v>224</v>
          </cell>
          <cell r="D20">
            <v>0</v>
          </cell>
        </row>
      </sheetData>
      <sheetData sheetId="27">
        <row r="159">
          <cell r="C159">
            <v>18145</v>
          </cell>
        </row>
      </sheetData>
      <sheetData sheetId="28">
        <row r="83">
          <cell r="C83">
            <v>25172</v>
          </cell>
          <cell r="D83">
            <v>0</v>
          </cell>
        </row>
      </sheetData>
      <sheetData sheetId="29">
        <row r="53">
          <cell r="C53">
            <v>10990</v>
          </cell>
          <cell r="D53">
            <v>0</v>
          </cell>
        </row>
      </sheetData>
      <sheetData sheetId="30">
        <row r="89">
          <cell r="C89">
            <v>2629</v>
          </cell>
          <cell r="D89">
            <v>0</v>
          </cell>
        </row>
      </sheetData>
      <sheetData sheetId="31">
        <row r="61">
          <cell r="D61">
            <v>1542</v>
          </cell>
          <cell r="E6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 stav. inv."/>
      <sheetName val="B projekt. dok."/>
      <sheetName val="C,D,E nest. inv,OKR,OEP"/>
      <sheetName val="F MOVO"/>
      <sheetName val="Rekapit."/>
    </sheetNames>
    <sheetDataSet>
      <sheetData sheetId="0">
        <row r="44">
          <cell r="H44">
            <v>372220000</v>
          </cell>
        </row>
      </sheetData>
      <sheetData sheetId="1">
        <row r="35">
          <cell r="H35">
            <v>16329999.999999994</v>
          </cell>
        </row>
      </sheetData>
      <sheetData sheetId="2">
        <row r="6">
          <cell r="H6">
            <v>4060000</v>
          </cell>
        </row>
        <row r="16">
          <cell r="H16">
            <v>8380000</v>
          </cell>
        </row>
        <row r="21">
          <cell r="H21">
            <v>750000</v>
          </cell>
        </row>
      </sheetData>
      <sheetData sheetId="3">
        <row r="9">
          <cell r="H9">
            <v>16000000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C34" sqref="C34"/>
    </sheetView>
  </sheetViews>
  <sheetFormatPr defaultColWidth="9.140625" defaultRowHeight="12.75"/>
  <cols>
    <col min="1" max="1" width="16.28125" style="0" customWidth="1"/>
    <col min="2" max="2" width="0.13671875" style="0" customWidth="1"/>
    <col min="3" max="3" width="80.8515625" style="0" customWidth="1"/>
    <col min="5" max="5" width="4.140625" style="0" customWidth="1"/>
  </cols>
  <sheetData>
    <row r="1" spans="1:3" ht="15.75">
      <c r="A1" s="438" t="s">
        <v>257</v>
      </c>
      <c r="B1" s="439"/>
      <c r="C1" s="439"/>
    </row>
    <row r="2" spans="1:3" ht="15">
      <c r="A2" s="439"/>
      <c r="B2" s="439"/>
      <c r="C2" s="439"/>
    </row>
    <row r="3" spans="1:3" ht="15.75">
      <c r="A3" s="440" t="s">
        <v>258</v>
      </c>
      <c r="B3" s="439"/>
      <c r="C3" s="439" t="s">
        <v>269</v>
      </c>
    </row>
    <row r="4" spans="1:3" ht="15.75">
      <c r="A4" s="440"/>
      <c r="B4" s="439"/>
      <c r="C4" s="439" t="s">
        <v>259</v>
      </c>
    </row>
    <row r="5" spans="1:3" ht="15.75">
      <c r="A5" s="440"/>
      <c r="B5" s="439"/>
      <c r="C5" s="439"/>
    </row>
    <row r="6" spans="1:3" ht="15.75">
      <c r="A6" s="440" t="s">
        <v>260</v>
      </c>
      <c r="B6" s="439"/>
      <c r="C6" s="439" t="s">
        <v>270</v>
      </c>
    </row>
    <row r="7" spans="1:3" ht="15.75">
      <c r="A7" s="440"/>
      <c r="B7" s="439"/>
      <c r="C7" s="439" t="s">
        <v>261</v>
      </c>
    </row>
    <row r="8" spans="1:3" ht="15.75">
      <c r="A8" s="440"/>
      <c r="B8" s="439"/>
      <c r="C8" s="439"/>
    </row>
    <row r="9" spans="1:3" ht="15.75">
      <c r="A9" s="440" t="s">
        <v>262</v>
      </c>
      <c r="B9" s="439"/>
      <c r="C9" s="439" t="s">
        <v>271</v>
      </c>
    </row>
    <row r="10" spans="1:3" ht="15.75">
      <c r="A10" s="440"/>
      <c r="B10" s="439"/>
      <c r="C10" s="439" t="s">
        <v>263</v>
      </c>
    </row>
    <row r="11" spans="1:3" ht="15.75">
      <c r="A11" s="440"/>
      <c r="B11" s="439"/>
      <c r="C11" s="439"/>
    </row>
    <row r="12" spans="1:3" ht="15.75">
      <c r="A12" s="440" t="s">
        <v>264</v>
      </c>
      <c r="B12" s="439"/>
      <c r="C12" s="439" t="s">
        <v>272</v>
      </c>
    </row>
    <row r="13" spans="1:3" ht="15.75">
      <c r="A13" s="440"/>
      <c r="B13" s="439"/>
      <c r="C13" s="439" t="s">
        <v>273</v>
      </c>
    </row>
    <row r="14" spans="1:3" ht="15.75">
      <c r="A14" s="440"/>
      <c r="B14" s="439"/>
      <c r="C14" s="439"/>
    </row>
    <row r="15" spans="1:3" ht="15.75">
      <c r="A15" s="440" t="s">
        <v>265</v>
      </c>
      <c r="B15" s="439"/>
      <c r="C15" s="439" t="s">
        <v>385</v>
      </c>
    </row>
    <row r="16" spans="1:3" ht="15.75">
      <c r="A16" s="440"/>
      <c r="B16" s="439"/>
      <c r="C16" s="439" t="s">
        <v>417</v>
      </c>
    </row>
    <row r="17" spans="1:3" ht="15.75">
      <c r="A17" s="440"/>
      <c r="B17" s="439"/>
      <c r="C17" s="439"/>
    </row>
    <row r="18" spans="1:3" ht="15.75">
      <c r="A18" s="440" t="s">
        <v>387</v>
      </c>
      <c r="B18" s="439"/>
      <c r="C18" s="582" t="s">
        <v>386</v>
      </c>
    </row>
    <row r="19" spans="1:3" ht="15.75">
      <c r="A19" s="440"/>
      <c r="B19" s="439"/>
      <c r="C19" s="439" t="s">
        <v>418</v>
      </c>
    </row>
    <row r="20" spans="1:3" ht="15.75">
      <c r="A20" s="440"/>
      <c r="B20" s="439"/>
      <c r="C20" s="439"/>
    </row>
    <row r="21" spans="1:3" ht="15.75">
      <c r="A21" s="440" t="s">
        <v>390</v>
      </c>
      <c r="B21" s="439"/>
      <c r="C21" s="582" t="s">
        <v>388</v>
      </c>
    </row>
    <row r="22" spans="1:3" ht="15.75">
      <c r="A22" s="440"/>
      <c r="B22" s="439"/>
      <c r="C22" s="441" t="s">
        <v>389</v>
      </c>
    </row>
    <row r="23" spans="1:3" ht="15.75">
      <c r="A23" s="440"/>
      <c r="B23" s="439"/>
      <c r="C23" s="439" t="s">
        <v>568</v>
      </c>
    </row>
    <row r="24" spans="1:3" ht="15.75">
      <c r="A24" s="440"/>
      <c r="B24" s="439"/>
      <c r="C24" s="439"/>
    </row>
    <row r="25" spans="1:3" ht="15.75">
      <c r="A25" s="440" t="s">
        <v>391</v>
      </c>
      <c r="B25" s="439"/>
      <c r="C25" s="439" t="s">
        <v>392</v>
      </c>
    </row>
    <row r="26" spans="1:3" ht="15.75">
      <c r="A26" s="440"/>
      <c r="B26" s="439"/>
      <c r="C26" s="439" t="s">
        <v>419</v>
      </c>
    </row>
    <row r="27" spans="1:3" ht="15.75">
      <c r="A27" s="440"/>
      <c r="B27" s="439"/>
      <c r="C27" s="439"/>
    </row>
    <row r="28" spans="1:3" ht="15.75">
      <c r="A28" s="440"/>
      <c r="B28" s="439"/>
      <c r="C28" s="439"/>
    </row>
    <row r="29" spans="1:3" ht="15.75" hidden="1">
      <c r="A29" s="438" t="s">
        <v>569</v>
      </c>
      <c r="B29" s="439"/>
      <c r="C29" s="439"/>
    </row>
    <row r="30" spans="1:3" ht="15" hidden="1">
      <c r="A30" s="439"/>
      <c r="B30" s="439"/>
      <c r="C30" s="439" t="s">
        <v>570</v>
      </c>
    </row>
    <row r="31" spans="1:3" ht="15" hidden="1">
      <c r="A31" s="439"/>
      <c r="B31" s="439"/>
      <c r="C31" s="439" t="s">
        <v>571</v>
      </c>
    </row>
    <row r="32" spans="1:3" ht="15" hidden="1">
      <c r="A32" s="439"/>
      <c r="B32" s="439"/>
      <c r="C32" s="439"/>
    </row>
    <row r="33" spans="1:3" ht="15" hidden="1">
      <c r="A33" s="439"/>
      <c r="B33" s="439"/>
      <c r="C33" s="439"/>
    </row>
    <row r="34" spans="1:3" ht="15">
      <c r="A34" s="439"/>
      <c r="B34" s="439"/>
      <c r="C34" s="439"/>
    </row>
    <row r="35" spans="1:3" ht="15.75">
      <c r="A35" s="438" t="s">
        <v>569</v>
      </c>
      <c r="B35" s="439"/>
      <c r="C35" s="582" t="s">
        <v>421</v>
      </c>
    </row>
    <row r="36" spans="1:3" ht="15">
      <c r="A36" s="439"/>
      <c r="B36" s="439"/>
      <c r="C36" s="439" t="s">
        <v>420</v>
      </c>
    </row>
    <row r="37" spans="1:3" ht="15">
      <c r="A37" s="439"/>
      <c r="B37" s="439"/>
      <c r="C37" s="439"/>
    </row>
    <row r="39" spans="1:3" ht="15.75">
      <c r="A39" s="438"/>
      <c r="C39" s="439"/>
    </row>
    <row r="40" ht="15">
      <c r="C40" s="439"/>
    </row>
  </sheetData>
  <printOptions/>
  <pageMargins left="0.7874015748031497" right="0.7874015748031497" top="2.1653543307086616" bottom="0.984251968503937" header="0.5118110236220472" footer="0.5118110236220472"/>
  <pageSetup horizontalDpi="600" verticalDpi="600" orientation="portrait" paperSize="9" scale="89" r:id="rId1"/>
  <headerFooter alignWithMargins="0">
    <oddHeader>&amp;C&amp;"Arial,Tučné"&amp;12Schválený  rozpočet&amp;10
&amp;14STATUTÁRNÍHO MĚSTA OLOMOUCE&amp;10
&amp;12na rok 2010
Soupis příloh: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IV492"/>
  <sheetViews>
    <sheetView workbookViewId="0" topLeftCell="A1">
      <selection activeCell="K2" sqref="K2"/>
    </sheetView>
  </sheetViews>
  <sheetFormatPr defaultColWidth="9.140625" defaultRowHeight="12.75" outlineLevelRow="1"/>
  <cols>
    <col min="1" max="1" width="27.421875" style="114" customWidth="1"/>
    <col min="2" max="2" width="6.8515625" style="115" customWidth="1"/>
    <col min="3" max="3" width="6.7109375" style="115" customWidth="1"/>
    <col min="4" max="4" width="50.421875" style="98" customWidth="1"/>
    <col min="5" max="5" width="9.00390625" style="118" hidden="1" customWidth="1"/>
    <col min="6" max="6" width="11.140625" style="118" hidden="1" customWidth="1"/>
    <col min="7" max="7" width="8.7109375" style="118" hidden="1" customWidth="1"/>
    <col min="8" max="8" width="11.421875" style="118" hidden="1" customWidth="1"/>
    <col min="9" max="9" width="15.8515625" style="118" hidden="1" customWidth="1"/>
    <col min="10" max="10" width="11.421875" style="118" hidden="1" customWidth="1"/>
    <col min="11" max="11" width="15.8515625" style="118" customWidth="1"/>
    <col min="12" max="12" width="44.28125" style="119" customWidth="1"/>
    <col min="13" max="15" width="13.421875" style="98" customWidth="1"/>
    <col min="16" max="16384" width="9.140625" style="98" customWidth="1"/>
  </cols>
  <sheetData>
    <row r="1" spans="1:256" s="55" customFormat="1" ht="58.5" customHeight="1" thickBot="1">
      <c r="A1" s="1" t="s">
        <v>510</v>
      </c>
      <c r="B1" s="1" t="s">
        <v>405</v>
      </c>
      <c r="C1" s="1" t="s">
        <v>406</v>
      </c>
      <c r="D1" s="1" t="s">
        <v>511</v>
      </c>
      <c r="E1" s="1" t="s">
        <v>512</v>
      </c>
      <c r="F1" s="1" t="s">
        <v>513</v>
      </c>
      <c r="G1" s="1" t="s">
        <v>514</v>
      </c>
      <c r="H1" s="1" t="s">
        <v>515</v>
      </c>
      <c r="I1" s="1" t="s">
        <v>566</v>
      </c>
      <c r="J1" s="1" t="s">
        <v>516</v>
      </c>
      <c r="K1" s="1" t="s">
        <v>398</v>
      </c>
      <c r="L1" s="1" t="s">
        <v>414</v>
      </c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</row>
    <row r="2" spans="1:256" s="60" customFormat="1" ht="19.5" customHeight="1">
      <c r="A2" s="56" t="s">
        <v>517</v>
      </c>
      <c r="B2" s="57">
        <v>6171</v>
      </c>
      <c r="C2" s="57">
        <v>5194</v>
      </c>
      <c r="D2" s="56" t="s">
        <v>518</v>
      </c>
      <c r="E2" s="58">
        <v>1500</v>
      </c>
      <c r="F2" s="59">
        <v>26</v>
      </c>
      <c r="G2" s="58"/>
      <c r="H2" s="58">
        <v>1500</v>
      </c>
      <c r="I2" s="58">
        <v>1300</v>
      </c>
      <c r="J2" s="58"/>
      <c r="K2" s="596">
        <v>1300000</v>
      </c>
      <c r="L2" s="56" t="s">
        <v>519</v>
      </c>
      <c r="M2" s="82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</row>
    <row r="3" spans="1:256" s="63" customFormat="1" ht="13.5" customHeight="1">
      <c r="A3" s="61" t="s">
        <v>410</v>
      </c>
      <c r="B3" s="62"/>
      <c r="C3" s="62"/>
      <c r="D3" s="62"/>
      <c r="E3" s="62">
        <f aca="true" t="shared" si="0" ref="E3:K3">E2</f>
        <v>1500</v>
      </c>
      <c r="F3" s="62">
        <f t="shared" si="0"/>
        <v>26</v>
      </c>
      <c r="G3" s="62">
        <f t="shared" si="0"/>
        <v>0</v>
      </c>
      <c r="H3" s="62">
        <f t="shared" si="0"/>
        <v>1500</v>
      </c>
      <c r="I3" s="62">
        <f t="shared" si="0"/>
        <v>1300</v>
      </c>
      <c r="J3" s="62">
        <f t="shared" si="0"/>
        <v>0</v>
      </c>
      <c r="K3" s="597">
        <f t="shared" si="0"/>
        <v>1300000</v>
      </c>
      <c r="L3" s="62"/>
      <c r="M3" s="590"/>
      <c r="N3" s="591"/>
      <c r="O3" s="591"/>
      <c r="P3" s="591"/>
      <c r="Q3" s="591"/>
      <c r="R3" s="591"/>
      <c r="S3" s="591"/>
      <c r="T3" s="591"/>
      <c r="U3" s="591"/>
      <c r="V3" s="591"/>
      <c r="W3" s="591"/>
      <c r="X3" s="591"/>
      <c r="Y3" s="591"/>
      <c r="Z3" s="591"/>
      <c r="AA3" s="591"/>
      <c r="AB3" s="591"/>
      <c r="AC3" s="591"/>
      <c r="AD3" s="591"/>
      <c r="AE3" s="591"/>
      <c r="AF3" s="591"/>
      <c r="AG3" s="591"/>
      <c r="AH3" s="591"/>
      <c r="AI3" s="591"/>
      <c r="AJ3" s="591"/>
      <c r="AK3" s="591"/>
      <c r="AL3" s="591"/>
      <c r="AM3" s="591"/>
      <c r="AN3" s="591"/>
      <c r="AO3" s="591"/>
      <c r="AP3" s="591"/>
      <c r="AQ3" s="591"/>
      <c r="AR3" s="591"/>
      <c r="AS3" s="591"/>
      <c r="AT3" s="591"/>
      <c r="AU3" s="591"/>
      <c r="AV3" s="591"/>
      <c r="AW3" s="591"/>
      <c r="AX3" s="591"/>
      <c r="AY3" s="591"/>
      <c r="AZ3" s="591"/>
      <c r="BA3" s="591"/>
      <c r="BB3" s="591"/>
      <c r="BC3" s="591"/>
      <c r="BD3" s="591"/>
      <c r="BE3" s="591"/>
      <c r="BF3" s="591"/>
      <c r="BG3" s="591"/>
      <c r="BH3" s="591"/>
      <c r="BI3" s="591"/>
      <c r="BJ3" s="591"/>
      <c r="BK3" s="591"/>
      <c r="BL3" s="591"/>
      <c r="BM3" s="591"/>
      <c r="BN3" s="591"/>
      <c r="BO3" s="591"/>
      <c r="BP3" s="591"/>
      <c r="BQ3" s="591"/>
      <c r="BR3" s="591"/>
      <c r="BS3" s="591"/>
      <c r="BT3" s="591"/>
      <c r="BU3" s="591"/>
      <c r="BV3" s="591"/>
      <c r="BW3" s="591"/>
      <c r="BX3" s="591"/>
      <c r="BY3" s="591"/>
      <c r="BZ3" s="591"/>
      <c r="CA3" s="591"/>
      <c r="CB3" s="591"/>
      <c r="CC3" s="591"/>
      <c r="CD3" s="591"/>
      <c r="CE3" s="591"/>
      <c r="CF3" s="591"/>
      <c r="CG3" s="591"/>
      <c r="CH3" s="591"/>
      <c r="CI3" s="591"/>
      <c r="CJ3" s="591"/>
      <c r="CK3" s="591"/>
      <c r="CL3" s="591"/>
      <c r="CM3" s="591"/>
      <c r="CN3" s="591"/>
      <c r="CO3" s="591"/>
      <c r="CP3" s="591"/>
      <c r="CQ3" s="591"/>
      <c r="CR3" s="591"/>
      <c r="CS3" s="591"/>
      <c r="CT3" s="591"/>
      <c r="CU3" s="591"/>
      <c r="CV3" s="591"/>
      <c r="CW3" s="591"/>
      <c r="CX3" s="591"/>
      <c r="CY3" s="591"/>
      <c r="CZ3" s="591"/>
      <c r="DA3" s="591"/>
      <c r="DB3" s="591"/>
      <c r="DC3" s="591"/>
      <c r="DD3" s="591"/>
      <c r="DE3" s="591"/>
      <c r="DF3" s="591"/>
      <c r="DG3" s="591"/>
      <c r="DH3" s="591"/>
      <c r="DI3" s="591"/>
      <c r="DJ3" s="591"/>
      <c r="DK3" s="591"/>
      <c r="DL3" s="591"/>
      <c r="DM3" s="591"/>
      <c r="DN3" s="591"/>
      <c r="DO3" s="591"/>
      <c r="DP3" s="591"/>
      <c r="DQ3" s="591"/>
      <c r="DR3" s="591"/>
      <c r="DS3" s="591"/>
      <c r="DT3" s="591"/>
      <c r="DU3" s="591"/>
      <c r="DV3" s="591"/>
      <c r="DW3" s="591"/>
      <c r="DX3" s="591"/>
      <c r="DY3" s="591"/>
      <c r="DZ3" s="591"/>
      <c r="EA3" s="591"/>
      <c r="EB3" s="591"/>
      <c r="EC3" s="591"/>
      <c r="ED3" s="591"/>
      <c r="EE3" s="591"/>
      <c r="EF3" s="591"/>
      <c r="EG3" s="591"/>
      <c r="EH3" s="591"/>
      <c r="EI3" s="591"/>
      <c r="EJ3" s="591"/>
      <c r="EK3" s="591"/>
      <c r="EL3" s="591"/>
      <c r="EM3" s="591"/>
      <c r="EN3" s="591"/>
      <c r="EO3" s="591"/>
      <c r="EP3" s="591"/>
      <c r="EQ3" s="591"/>
      <c r="ER3" s="591"/>
      <c r="ES3" s="591"/>
      <c r="ET3" s="591"/>
      <c r="EU3" s="591"/>
      <c r="EV3" s="591"/>
      <c r="EW3" s="591"/>
      <c r="EX3" s="591"/>
      <c r="EY3" s="591"/>
      <c r="EZ3" s="591"/>
      <c r="FA3" s="591"/>
      <c r="FB3" s="591"/>
      <c r="FC3" s="591"/>
      <c r="FD3" s="591"/>
      <c r="FE3" s="591"/>
      <c r="FF3" s="591"/>
      <c r="FG3" s="591"/>
      <c r="FH3" s="591"/>
      <c r="FI3" s="591"/>
      <c r="FJ3" s="591"/>
      <c r="FK3" s="591"/>
      <c r="FL3" s="591"/>
      <c r="FM3" s="591"/>
      <c r="FN3" s="591"/>
      <c r="FO3" s="591"/>
      <c r="FP3" s="591"/>
      <c r="FQ3" s="591"/>
      <c r="FR3" s="591"/>
      <c r="FS3" s="591"/>
      <c r="FT3" s="591"/>
      <c r="FU3" s="591"/>
      <c r="FV3" s="591"/>
      <c r="FW3" s="591"/>
      <c r="FX3" s="591"/>
      <c r="FY3" s="591"/>
      <c r="FZ3" s="591"/>
      <c r="GA3" s="591"/>
      <c r="GB3" s="591"/>
      <c r="GC3" s="591"/>
      <c r="GD3" s="591"/>
      <c r="GE3" s="591"/>
      <c r="GF3" s="591"/>
      <c r="GG3" s="591"/>
      <c r="GH3" s="591"/>
      <c r="GI3" s="591"/>
      <c r="GJ3" s="591"/>
      <c r="GK3" s="591"/>
      <c r="GL3" s="591"/>
      <c r="GM3" s="591"/>
      <c r="GN3" s="591"/>
      <c r="GO3" s="591"/>
      <c r="GP3" s="591"/>
      <c r="GQ3" s="591"/>
      <c r="GR3" s="591"/>
      <c r="GS3" s="591"/>
      <c r="GT3" s="591"/>
      <c r="GU3" s="591"/>
      <c r="GV3" s="591"/>
      <c r="GW3" s="591"/>
      <c r="GX3" s="591"/>
      <c r="GY3" s="591"/>
      <c r="GZ3" s="591"/>
      <c r="HA3" s="591"/>
      <c r="HB3" s="591"/>
      <c r="HC3" s="591"/>
      <c r="HD3" s="591"/>
      <c r="HE3" s="591"/>
      <c r="HF3" s="591"/>
      <c r="HG3" s="591"/>
      <c r="HH3" s="591"/>
      <c r="HI3" s="591"/>
      <c r="HJ3" s="591"/>
      <c r="HK3" s="591"/>
      <c r="HL3" s="591"/>
      <c r="HM3" s="591"/>
      <c r="HN3" s="591"/>
      <c r="HO3" s="591"/>
      <c r="HP3" s="591"/>
      <c r="HQ3" s="591"/>
      <c r="HR3" s="591"/>
      <c r="HS3" s="591"/>
      <c r="HT3" s="591"/>
      <c r="HU3" s="591"/>
      <c r="HV3" s="591"/>
      <c r="HW3" s="591"/>
      <c r="HX3" s="591"/>
      <c r="HY3" s="591"/>
      <c r="HZ3" s="591"/>
      <c r="IA3" s="591"/>
      <c r="IB3" s="591"/>
      <c r="IC3" s="591"/>
      <c r="ID3" s="591"/>
      <c r="IE3" s="591"/>
      <c r="IF3" s="591"/>
      <c r="IG3" s="591"/>
      <c r="IH3" s="591"/>
      <c r="II3" s="591"/>
      <c r="IJ3" s="591"/>
      <c r="IK3" s="591"/>
      <c r="IL3" s="591"/>
      <c r="IM3" s="591"/>
      <c r="IN3" s="591"/>
      <c r="IO3" s="591"/>
      <c r="IP3" s="591"/>
      <c r="IQ3" s="591"/>
      <c r="IR3" s="591"/>
      <c r="IS3" s="591"/>
      <c r="IT3" s="591"/>
      <c r="IU3" s="591"/>
      <c r="IV3" s="591"/>
    </row>
    <row r="4" spans="1:256" s="67" customFormat="1" ht="13.5" customHeight="1">
      <c r="A4" s="64" t="s">
        <v>520</v>
      </c>
      <c r="B4" s="65">
        <v>3635</v>
      </c>
      <c r="C4" s="65">
        <v>5221</v>
      </c>
      <c r="D4" s="64" t="s">
        <v>521</v>
      </c>
      <c r="E4" s="65">
        <v>250</v>
      </c>
      <c r="F4" s="66">
        <v>250</v>
      </c>
      <c r="G4" s="65"/>
      <c r="H4" s="65">
        <v>250</v>
      </c>
      <c r="I4" s="65">
        <v>250</v>
      </c>
      <c r="J4" s="65"/>
      <c r="K4" s="598">
        <v>250000</v>
      </c>
      <c r="L4" s="64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  <c r="IV4" s="83"/>
    </row>
    <row r="5" spans="1:256" s="67" customFormat="1" ht="13.5" customHeight="1">
      <c r="A5" s="64"/>
      <c r="B5" s="65">
        <v>3322</v>
      </c>
      <c r="C5" s="65">
        <v>5212</v>
      </c>
      <c r="D5" s="699" t="s">
        <v>522</v>
      </c>
      <c r="E5" s="65">
        <v>200</v>
      </c>
      <c r="F5" s="66">
        <v>200</v>
      </c>
      <c r="G5" s="65"/>
      <c r="H5" s="65">
        <v>200</v>
      </c>
      <c r="I5" s="65">
        <v>200</v>
      </c>
      <c r="J5" s="65"/>
      <c r="K5" s="598">
        <v>200000</v>
      </c>
      <c r="L5" s="64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  <c r="IV5" s="83"/>
    </row>
    <row r="6" spans="1:256" s="67" customFormat="1" ht="13.5" customHeight="1">
      <c r="A6" s="64"/>
      <c r="B6" s="65">
        <v>3322</v>
      </c>
      <c r="C6" s="65">
        <v>5213</v>
      </c>
      <c r="D6" s="700"/>
      <c r="E6" s="65">
        <v>100</v>
      </c>
      <c r="F6" s="66">
        <v>100</v>
      </c>
      <c r="G6" s="65"/>
      <c r="H6" s="65">
        <v>100</v>
      </c>
      <c r="I6" s="65">
        <v>100</v>
      </c>
      <c r="J6" s="65"/>
      <c r="K6" s="598">
        <v>100000</v>
      </c>
      <c r="L6" s="64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  <c r="IV6" s="83"/>
    </row>
    <row r="7" spans="1:256" s="67" customFormat="1" ht="13.5" customHeight="1">
      <c r="A7" s="64"/>
      <c r="B7" s="65">
        <v>3322</v>
      </c>
      <c r="C7" s="65">
        <v>5223</v>
      </c>
      <c r="D7" s="700"/>
      <c r="E7" s="65">
        <v>300</v>
      </c>
      <c r="F7" s="66">
        <v>300</v>
      </c>
      <c r="G7" s="65"/>
      <c r="H7" s="65">
        <v>300</v>
      </c>
      <c r="I7" s="65">
        <v>300</v>
      </c>
      <c r="J7" s="65"/>
      <c r="K7" s="598">
        <v>300000</v>
      </c>
      <c r="L7" s="64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  <c r="IV7" s="83"/>
    </row>
    <row r="8" spans="1:256" s="67" customFormat="1" ht="13.5" customHeight="1">
      <c r="A8" s="64"/>
      <c r="B8" s="65">
        <v>3322</v>
      </c>
      <c r="C8" s="65">
        <v>5225</v>
      </c>
      <c r="D8" s="700"/>
      <c r="E8" s="65">
        <v>50</v>
      </c>
      <c r="F8" s="66">
        <v>50</v>
      </c>
      <c r="G8" s="65"/>
      <c r="H8" s="65">
        <v>50</v>
      </c>
      <c r="I8" s="65">
        <v>50</v>
      </c>
      <c r="J8" s="65"/>
      <c r="K8" s="598">
        <v>50000</v>
      </c>
      <c r="L8" s="64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  <c r="IR8" s="83"/>
      <c r="IS8" s="83"/>
      <c r="IT8" s="83"/>
      <c r="IU8" s="83"/>
      <c r="IV8" s="83"/>
    </row>
    <row r="9" spans="1:256" s="72" customFormat="1" ht="13.5" customHeight="1">
      <c r="A9" s="69" t="s">
        <v>410</v>
      </c>
      <c r="B9" s="70"/>
      <c r="C9" s="70"/>
      <c r="D9" s="69"/>
      <c r="E9" s="71">
        <f aca="true" t="shared" si="1" ref="E9:K9">SUM(E4:E8)</f>
        <v>900</v>
      </c>
      <c r="F9" s="71">
        <f t="shared" si="1"/>
        <v>900</v>
      </c>
      <c r="G9" s="71">
        <f t="shared" si="1"/>
        <v>0</v>
      </c>
      <c r="H9" s="71">
        <f t="shared" si="1"/>
        <v>900</v>
      </c>
      <c r="I9" s="71">
        <f t="shared" si="1"/>
        <v>900</v>
      </c>
      <c r="J9" s="71">
        <f t="shared" si="1"/>
        <v>0</v>
      </c>
      <c r="K9" s="599">
        <f t="shared" si="1"/>
        <v>900000</v>
      </c>
      <c r="L9" s="71"/>
      <c r="M9" s="592"/>
      <c r="N9" s="586"/>
      <c r="O9" s="586"/>
      <c r="P9" s="586"/>
      <c r="Q9" s="586"/>
      <c r="R9" s="586"/>
      <c r="S9" s="586"/>
      <c r="T9" s="586"/>
      <c r="U9" s="586"/>
      <c r="V9" s="586"/>
      <c r="W9" s="586"/>
      <c r="X9" s="586"/>
      <c r="Y9" s="586"/>
      <c r="Z9" s="586"/>
      <c r="AA9" s="586"/>
      <c r="AB9" s="586"/>
      <c r="AC9" s="586"/>
      <c r="AD9" s="586"/>
      <c r="AE9" s="586"/>
      <c r="AF9" s="586"/>
      <c r="AG9" s="586"/>
      <c r="AH9" s="586"/>
      <c r="AI9" s="586"/>
      <c r="AJ9" s="586"/>
      <c r="AK9" s="586"/>
      <c r="AL9" s="586"/>
      <c r="AM9" s="586"/>
      <c r="AN9" s="586"/>
      <c r="AO9" s="586"/>
      <c r="AP9" s="586"/>
      <c r="AQ9" s="586"/>
      <c r="AR9" s="586"/>
      <c r="AS9" s="586"/>
      <c r="AT9" s="586"/>
      <c r="AU9" s="586"/>
      <c r="AV9" s="586"/>
      <c r="AW9" s="586"/>
      <c r="AX9" s="586"/>
      <c r="AY9" s="586"/>
      <c r="AZ9" s="586"/>
      <c r="BA9" s="586"/>
      <c r="BB9" s="586"/>
      <c r="BC9" s="586"/>
      <c r="BD9" s="586"/>
      <c r="BE9" s="586"/>
      <c r="BF9" s="586"/>
      <c r="BG9" s="586"/>
      <c r="BH9" s="586"/>
      <c r="BI9" s="586"/>
      <c r="BJ9" s="586"/>
      <c r="BK9" s="586"/>
      <c r="BL9" s="586"/>
      <c r="BM9" s="586"/>
      <c r="BN9" s="586"/>
      <c r="BO9" s="586"/>
      <c r="BP9" s="586"/>
      <c r="BQ9" s="586"/>
      <c r="BR9" s="586"/>
      <c r="BS9" s="586"/>
      <c r="BT9" s="586"/>
      <c r="BU9" s="586"/>
      <c r="BV9" s="586"/>
      <c r="BW9" s="586"/>
      <c r="BX9" s="586"/>
      <c r="BY9" s="586"/>
      <c r="BZ9" s="586"/>
      <c r="CA9" s="586"/>
      <c r="CB9" s="586"/>
      <c r="CC9" s="586"/>
      <c r="CD9" s="586"/>
      <c r="CE9" s="586"/>
      <c r="CF9" s="586"/>
      <c r="CG9" s="586"/>
      <c r="CH9" s="586"/>
      <c r="CI9" s="586"/>
      <c r="CJ9" s="586"/>
      <c r="CK9" s="586"/>
      <c r="CL9" s="586"/>
      <c r="CM9" s="586"/>
      <c r="CN9" s="586"/>
      <c r="CO9" s="586"/>
      <c r="CP9" s="586"/>
      <c r="CQ9" s="586"/>
      <c r="CR9" s="586"/>
      <c r="CS9" s="586"/>
      <c r="CT9" s="586"/>
      <c r="CU9" s="586"/>
      <c r="CV9" s="586"/>
      <c r="CW9" s="586"/>
      <c r="CX9" s="586"/>
      <c r="CY9" s="586"/>
      <c r="CZ9" s="586"/>
      <c r="DA9" s="586"/>
      <c r="DB9" s="586"/>
      <c r="DC9" s="586"/>
      <c r="DD9" s="586"/>
      <c r="DE9" s="586"/>
      <c r="DF9" s="586"/>
      <c r="DG9" s="586"/>
      <c r="DH9" s="586"/>
      <c r="DI9" s="586"/>
      <c r="DJ9" s="586"/>
      <c r="DK9" s="586"/>
      <c r="DL9" s="586"/>
      <c r="DM9" s="586"/>
      <c r="DN9" s="586"/>
      <c r="DO9" s="586"/>
      <c r="DP9" s="586"/>
      <c r="DQ9" s="586"/>
      <c r="DR9" s="586"/>
      <c r="DS9" s="586"/>
      <c r="DT9" s="586"/>
      <c r="DU9" s="586"/>
      <c r="DV9" s="586"/>
      <c r="DW9" s="586"/>
      <c r="DX9" s="586"/>
      <c r="DY9" s="586"/>
      <c r="DZ9" s="586"/>
      <c r="EA9" s="586"/>
      <c r="EB9" s="586"/>
      <c r="EC9" s="586"/>
      <c r="ED9" s="586"/>
      <c r="EE9" s="586"/>
      <c r="EF9" s="586"/>
      <c r="EG9" s="586"/>
      <c r="EH9" s="586"/>
      <c r="EI9" s="586"/>
      <c r="EJ9" s="586"/>
      <c r="EK9" s="586"/>
      <c r="EL9" s="586"/>
      <c r="EM9" s="586"/>
      <c r="EN9" s="586"/>
      <c r="EO9" s="586"/>
      <c r="EP9" s="586"/>
      <c r="EQ9" s="586"/>
      <c r="ER9" s="586"/>
      <c r="ES9" s="586"/>
      <c r="ET9" s="586"/>
      <c r="EU9" s="586"/>
      <c r="EV9" s="586"/>
      <c r="EW9" s="586"/>
      <c r="EX9" s="586"/>
      <c r="EY9" s="586"/>
      <c r="EZ9" s="586"/>
      <c r="FA9" s="586"/>
      <c r="FB9" s="586"/>
      <c r="FC9" s="586"/>
      <c r="FD9" s="586"/>
      <c r="FE9" s="586"/>
      <c r="FF9" s="586"/>
      <c r="FG9" s="586"/>
      <c r="FH9" s="586"/>
      <c r="FI9" s="586"/>
      <c r="FJ9" s="586"/>
      <c r="FK9" s="586"/>
      <c r="FL9" s="586"/>
      <c r="FM9" s="586"/>
      <c r="FN9" s="586"/>
      <c r="FO9" s="586"/>
      <c r="FP9" s="586"/>
      <c r="FQ9" s="586"/>
      <c r="FR9" s="586"/>
      <c r="FS9" s="586"/>
      <c r="FT9" s="586"/>
      <c r="FU9" s="586"/>
      <c r="FV9" s="586"/>
      <c r="FW9" s="586"/>
      <c r="FX9" s="586"/>
      <c r="FY9" s="586"/>
      <c r="FZ9" s="586"/>
      <c r="GA9" s="586"/>
      <c r="GB9" s="586"/>
      <c r="GC9" s="586"/>
      <c r="GD9" s="586"/>
      <c r="GE9" s="586"/>
      <c r="GF9" s="586"/>
      <c r="GG9" s="586"/>
      <c r="GH9" s="586"/>
      <c r="GI9" s="586"/>
      <c r="GJ9" s="586"/>
      <c r="GK9" s="586"/>
      <c r="GL9" s="586"/>
      <c r="GM9" s="586"/>
      <c r="GN9" s="586"/>
      <c r="GO9" s="586"/>
      <c r="GP9" s="586"/>
      <c r="GQ9" s="586"/>
      <c r="GR9" s="586"/>
      <c r="GS9" s="586"/>
      <c r="GT9" s="586"/>
      <c r="GU9" s="586"/>
      <c r="GV9" s="586"/>
      <c r="GW9" s="586"/>
      <c r="GX9" s="586"/>
      <c r="GY9" s="586"/>
      <c r="GZ9" s="586"/>
      <c r="HA9" s="586"/>
      <c r="HB9" s="586"/>
      <c r="HC9" s="586"/>
      <c r="HD9" s="586"/>
      <c r="HE9" s="586"/>
      <c r="HF9" s="586"/>
      <c r="HG9" s="586"/>
      <c r="HH9" s="586"/>
      <c r="HI9" s="586"/>
      <c r="HJ9" s="586"/>
      <c r="HK9" s="586"/>
      <c r="HL9" s="586"/>
      <c r="HM9" s="586"/>
      <c r="HN9" s="586"/>
      <c r="HO9" s="586"/>
      <c r="HP9" s="586"/>
      <c r="HQ9" s="586"/>
      <c r="HR9" s="586"/>
      <c r="HS9" s="586"/>
      <c r="HT9" s="586"/>
      <c r="HU9" s="586"/>
      <c r="HV9" s="586"/>
      <c r="HW9" s="586"/>
      <c r="HX9" s="586"/>
      <c r="HY9" s="586"/>
      <c r="HZ9" s="586"/>
      <c r="IA9" s="586"/>
      <c r="IB9" s="586"/>
      <c r="IC9" s="586"/>
      <c r="ID9" s="586"/>
      <c r="IE9" s="586"/>
      <c r="IF9" s="586"/>
      <c r="IG9" s="586"/>
      <c r="IH9" s="586"/>
      <c r="II9" s="586"/>
      <c r="IJ9" s="586"/>
      <c r="IK9" s="586"/>
      <c r="IL9" s="586"/>
      <c r="IM9" s="586"/>
      <c r="IN9" s="586"/>
      <c r="IO9" s="586"/>
      <c r="IP9" s="586"/>
      <c r="IQ9" s="586"/>
      <c r="IR9" s="586"/>
      <c r="IS9" s="586"/>
      <c r="IT9" s="586"/>
      <c r="IU9" s="586"/>
      <c r="IV9" s="586"/>
    </row>
    <row r="10" spans="1:256" s="76" customFormat="1" ht="13.5" customHeight="1">
      <c r="A10" s="64" t="s">
        <v>523</v>
      </c>
      <c r="B10" s="73">
        <v>2141</v>
      </c>
      <c r="C10" s="73">
        <v>5223</v>
      </c>
      <c r="D10" s="12" t="s">
        <v>524</v>
      </c>
      <c r="E10" s="74">
        <v>140</v>
      </c>
      <c r="F10" s="75">
        <v>140</v>
      </c>
      <c r="G10" s="74"/>
      <c r="H10" s="74">
        <v>0</v>
      </c>
      <c r="I10" s="74">
        <f>'[1]11-vněj.vz.a info.'!C14</f>
        <v>280</v>
      </c>
      <c r="J10" s="74"/>
      <c r="K10" s="25">
        <v>280000</v>
      </c>
      <c r="L10" s="10" t="s">
        <v>525</v>
      </c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6"/>
      <c r="AJ10" s="586"/>
      <c r="AK10" s="586"/>
      <c r="AL10" s="586"/>
      <c r="AM10" s="586"/>
      <c r="AN10" s="586"/>
      <c r="AO10" s="586"/>
      <c r="AP10" s="586"/>
      <c r="AQ10" s="586"/>
      <c r="AR10" s="586"/>
      <c r="AS10" s="586"/>
      <c r="AT10" s="586"/>
      <c r="AU10" s="586"/>
      <c r="AV10" s="586"/>
      <c r="AW10" s="586"/>
      <c r="AX10" s="586"/>
      <c r="AY10" s="586"/>
      <c r="AZ10" s="586"/>
      <c r="BA10" s="586"/>
      <c r="BB10" s="586"/>
      <c r="BC10" s="586"/>
      <c r="BD10" s="586"/>
      <c r="BE10" s="586"/>
      <c r="BF10" s="586"/>
      <c r="BG10" s="586"/>
      <c r="BH10" s="586"/>
      <c r="BI10" s="586"/>
      <c r="BJ10" s="586"/>
      <c r="BK10" s="586"/>
      <c r="BL10" s="586"/>
      <c r="BM10" s="586"/>
      <c r="BN10" s="586"/>
      <c r="BO10" s="586"/>
      <c r="BP10" s="586"/>
      <c r="BQ10" s="586"/>
      <c r="BR10" s="586"/>
      <c r="BS10" s="586"/>
      <c r="BT10" s="586"/>
      <c r="BU10" s="586"/>
      <c r="BV10" s="586"/>
      <c r="BW10" s="586"/>
      <c r="BX10" s="586"/>
      <c r="BY10" s="586"/>
      <c r="BZ10" s="586"/>
      <c r="CA10" s="586"/>
      <c r="CB10" s="586"/>
      <c r="CC10" s="586"/>
      <c r="CD10" s="586"/>
      <c r="CE10" s="586"/>
      <c r="CF10" s="586"/>
      <c r="CG10" s="586"/>
      <c r="CH10" s="586"/>
      <c r="CI10" s="586"/>
      <c r="CJ10" s="586"/>
      <c r="CK10" s="586"/>
      <c r="CL10" s="586"/>
      <c r="CM10" s="586"/>
      <c r="CN10" s="586"/>
      <c r="CO10" s="586"/>
      <c r="CP10" s="586"/>
      <c r="CQ10" s="586"/>
      <c r="CR10" s="586"/>
      <c r="CS10" s="586"/>
      <c r="CT10" s="586"/>
      <c r="CU10" s="586"/>
      <c r="CV10" s="586"/>
      <c r="CW10" s="586"/>
      <c r="CX10" s="586"/>
      <c r="CY10" s="586"/>
      <c r="CZ10" s="586"/>
      <c r="DA10" s="586"/>
      <c r="DB10" s="586"/>
      <c r="DC10" s="586"/>
      <c r="DD10" s="586"/>
      <c r="DE10" s="586"/>
      <c r="DF10" s="586"/>
      <c r="DG10" s="586"/>
      <c r="DH10" s="586"/>
      <c r="DI10" s="586"/>
      <c r="DJ10" s="586"/>
      <c r="DK10" s="586"/>
      <c r="DL10" s="586"/>
      <c r="DM10" s="586"/>
      <c r="DN10" s="586"/>
      <c r="DO10" s="586"/>
      <c r="DP10" s="586"/>
      <c r="DQ10" s="586"/>
      <c r="DR10" s="586"/>
      <c r="DS10" s="586"/>
      <c r="DT10" s="586"/>
      <c r="DU10" s="586"/>
      <c r="DV10" s="586"/>
      <c r="DW10" s="586"/>
      <c r="DX10" s="586"/>
      <c r="DY10" s="586"/>
      <c r="DZ10" s="586"/>
      <c r="EA10" s="586"/>
      <c r="EB10" s="586"/>
      <c r="EC10" s="586"/>
      <c r="ED10" s="586"/>
      <c r="EE10" s="586"/>
      <c r="EF10" s="586"/>
      <c r="EG10" s="586"/>
      <c r="EH10" s="586"/>
      <c r="EI10" s="586"/>
      <c r="EJ10" s="586"/>
      <c r="EK10" s="586"/>
      <c r="EL10" s="586"/>
      <c r="EM10" s="586"/>
      <c r="EN10" s="586"/>
      <c r="EO10" s="586"/>
      <c r="EP10" s="586"/>
      <c r="EQ10" s="586"/>
      <c r="ER10" s="586"/>
      <c r="ES10" s="586"/>
      <c r="ET10" s="586"/>
      <c r="EU10" s="586"/>
      <c r="EV10" s="586"/>
      <c r="EW10" s="586"/>
      <c r="EX10" s="586"/>
      <c r="EY10" s="586"/>
      <c r="EZ10" s="586"/>
      <c r="FA10" s="586"/>
      <c r="FB10" s="586"/>
      <c r="FC10" s="586"/>
      <c r="FD10" s="586"/>
      <c r="FE10" s="586"/>
      <c r="FF10" s="586"/>
      <c r="FG10" s="586"/>
      <c r="FH10" s="586"/>
      <c r="FI10" s="586"/>
      <c r="FJ10" s="586"/>
      <c r="FK10" s="586"/>
      <c r="FL10" s="586"/>
      <c r="FM10" s="586"/>
      <c r="FN10" s="586"/>
      <c r="FO10" s="586"/>
      <c r="FP10" s="586"/>
      <c r="FQ10" s="586"/>
      <c r="FR10" s="586"/>
      <c r="FS10" s="586"/>
      <c r="FT10" s="586"/>
      <c r="FU10" s="586"/>
      <c r="FV10" s="586"/>
      <c r="FW10" s="586"/>
      <c r="FX10" s="586"/>
      <c r="FY10" s="586"/>
      <c r="FZ10" s="586"/>
      <c r="GA10" s="586"/>
      <c r="GB10" s="586"/>
      <c r="GC10" s="586"/>
      <c r="GD10" s="586"/>
      <c r="GE10" s="586"/>
      <c r="GF10" s="586"/>
      <c r="GG10" s="586"/>
      <c r="GH10" s="586"/>
      <c r="GI10" s="586"/>
      <c r="GJ10" s="586"/>
      <c r="GK10" s="586"/>
      <c r="GL10" s="586"/>
      <c r="GM10" s="586"/>
      <c r="GN10" s="586"/>
      <c r="GO10" s="586"/>
      <c r="GP10" s="586"/>
      <c r="GQ10" s="586"/>
      <c r="GR10" s="586"/>
      <c r="GS10" s="586"/>
      <c r="GT10" s="586"/>
      <c r="GU10" s="586"/>
      <c r="GV10" s="586"/>
      <c r="GW10" s="586"/>
      <c r="GX10" s="586"/>
      <c r="GY10" s="586"/>
      <c r="GZ10" s="586"/>
      <c r="HA10" s="586"/>
      <c r="HB10" s="586"/>
      <c r="HC10" s="586"/>
      <c r="HD10" s="586"/>
      <c r="HE10" s="586"/>
      <c r="HF10" s="586"/>
      <c r="HG10" s="586"/>
      <c r="HH10" s="586"/>
      <c r="HI10" s="586"/>
      <c r="HJ10" s="586"/>
      <c r="HK10" s="586"/>
      <c r="HL10" s="586"/>
      <c r="HM10" s="586"/>
      <c r="HN10" s="586"/>
      <c r="HO10" s="586"/>
      <c r="HP10" s="586"/>
      <c r="HQ10" s="586"/>
      <c r="HR10" s="586"/>
      <c r="HS10" s="586"/>
      <c r="HT10" s="586"/>
      <c r="HU10" s="586"/>
      <c r="HV10" s="586"/>
      <c r="HW10" s="586"/>
      <c r="HX10" s="586"/>
      <c r="HY10" s="586"/>
      <c r="HZ10" s="586"/>
      <c r="IA10" s="586"/>
      <c r="IB10" s="586"/>
      <c r="IC10" s="586"/>
      <c r="ID10" s="586"/>
      <c r="IE10" s="586"/>
      <c r="IF10" s="586"/>
      <c r="IG10" s="586"/>
      <c r="IH10" s="586"/>
      <c r="II10" s="586"/>
      <c r="IJ10" s="586"/>
      <c r="IK10" s="586"/>
      <c r="IL10" s="586"/>
      <c r="IM10" s="586"/>
      <c r="IN10" s="586"/>
      <c r="IO10" s="586"/>
      <c r="IP10" s="586"/>
      <c r="IQ10" s="586"/>
      <c r="IR10" s="586"/>
      <c r="IS10" s="586"/>
      <c r="IT10" s="586"/>
      <c r="IU10" s="586"/>
      <c r="IV10" s="586"/>
    </row>
    <row r="11" spans="1:256" s="79" customFormat="1" ht="13.5" customHeight="1">
      <c r="A11" s="64"/>
      <c r="B11" s="77">
        <v>2143</v>
      </c>
      <c r="C11" s="77">
        <v>5221</v>
      </c>
      <c r="D11" s="64" t="s">
        <v>526</v>
      </c>
      <c r="E11" s="74">
        <v>500</v>
      </c>
      <c r="F11" s="75">
        <v>0</v>
      </c>
      <c r="G11" s="74"/>
      <c r="H11" s="74">
        <v>500</v>
      </c>
      <c r="I11" s="74">
        <v>450</v>
      </c>
      <c r="J11" s="74"/>
      <c r="K11" s="25">
        <v>450000</v>
      </c>
      <c r="L11" s="78" t="s">
        <v>266</v>
      </c>
      <c r="M11" s="82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  <c r="IR11" s="83"/>
      <c r="IS11" s="83"/>
      <c r="IT11" s="83"/>
      <c r="IU11" s="83"/>
      <c r="IV11" s="83"/>
    </row>
    <row r="12" spans="1:256" s="79" customFormat="1" ht="13.5" customHeight="1">
      <c r="A12" s="64"/>
      <c r="B12" s="77">
        <v>2141</v>
      </c>
      <c r="C12" s="77">
        <v>5212</v>
      </c>
      <c r="D12" s="64" t="s">
        <v>267</v>
      </c>
      <c r="E12" s="74">
        <v>157</v>
      </c>
      <c r="F12" s="75">
        <v>157</v>
      </c>
      <c r="G12" s="74"/>
      <c r="H12" s="74">
        <v>112</v>
      </c>
      <c r="I12" s="74">
        <f>H12</f>
        <v>112</v>
      </c>
      <c r="J12" s="74"/>
      <c r="K12" s="25">
        <v>112000</v>
      </c>
      <c r="L12" s="78" t="s">
        <v>527</v>
      </c>
      <c r="M12" s="82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  <c r="IR12" s="83"/>
      <c r="IS12" s="83"/>
      <c r="IT12" s="83"/>
      <c r="IU12" s="83"/>
      <c r="IV12" s="83"/>
    </row>
    <row r="13" spans="1:256" s="79" customFormat="1" ht="13.5" customHeight="1">
      <c r="A13" s="64"/>
      <c r="B13" s="77">
        <v>3313</v>
      </c>
      <c r="C13" s="77">
        <v>5213</v>
      </c>
      <c r="D13" s="64" t="s">
        <v>528</v>
      </c>
      <c r="E13" s="74">
        <v>650</v>
      </c>
      <c r="F13" s="75">
        <v>650</v>
      </c>
      <c r="G13" s="74"/>
      <c r="H13" s="74">
        <v>650</v>
      </c>
      <c r="I13" s="74">
        <v>650</v>
      </c>
      <c r="J13" s="74"/>
      <c r="K13" s="25">
        <v>650000</v>
      </c>
      <c r="L13" s="78"/>
      <c r="M13" s="82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  <c r="IU13" s="83"/>
      <c r="IV13" s="83"/>
    </row>
    <row r="14" spans="1:256" s="79" customFormat="1" ht="13.5" customHeight="1">
      <c r="A14" s="78"/>
      <c r="B14" s="80">
        <v>3319</v>
      </c>
      <c r="C14" s="80">
        <v>5212</v>
      </c>
      <c r="D14" s="78" t="s">
        <v>529</v>
      </c>
      <c r="E14" s="74">
        <v>500</v>
      </c>
      <c r="F14" s="75">
        <v>500</v>
      </c>
      <c r="G14" s="74"/>
      <c r="H14" s="74">
        <v>500</v>
      </c>
      <c r="I14" s="74">
        <v>450</v>
      </c>
      <c r="J14" s="74"/>
      <c r="K14" s="25">
        <v>450000</v>
      </c>
      <c r="L14" s="78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  <c r="IU14" s="83"/>
      <c r="IV14" s="83"/>
    </row>
    <row r="15" spans="1:256" s="79" customFormat="1" ht="13.5" customHeight="1">
      <c r="A15" s="78"/>
      <c r="B15" s="80">
        <v>3319</v>
      </c>
      <c r="C15" s="80">
        <v>5212</v>
      </c>
      <c r="D15" s="78" t="s">
        <v>530</v>
      </c>
      <c r="E15" s="74">
        <v>300</v>
      </c>
      <c r="F15" s="75">
        <v>300</v>
      </c>
      <c r="G15" s="74"/>
      <c r="H15" s="74">
        <v>300</v>
      </c>
      <c r="I15" s="74">
        <v>270</v>
      </c>
      <c r="J15" s="74"/>
      <c r="K15" s="25">
        <v>270000</v>
      </c>
      <c r="L15" s="78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  <c r="IT15" s="83"/>
      <c r="IU15" s="83"/>
      <c r="IV15" s="83"/>
    </row>
    <row r="16" spans="1:256" s="79" customFormat="1" ht="13.5" customHeight="1">
      <c r="A16" s="78"/>
      <c r="B16" s="80">
        <v>3319</v>
      </c>
      <c r="C16" s="80">
        <v>5212</v>
      </c>
      <c r="D16" s="78" t="s">
        <v>531</v>
      </c>
      <c r="E16" s="74">
        <v>400</v>
      </c>
      <c r="F16" s="75">
        <v>400</v>
      </c>
      <c r="G16" s="74"/>
      <c r="H16" s="74">
        <v>300</v>
      </c>
      <c r="I16" s="74">
        <f>H16</f>
        <v>300</v>
      </c>
      <c r="J16" s="74"/>
      <c r="K16" s="25">
        <v>300000</v>
      </c>
      <c r="L16" s="78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  <c r="IR16" s="83"/>
      <c r="IS16" s="83"/>
      <c r="IT16" s="83"/>
      <c r="IU16" s="83"/>
      <c r="IV16" s="83"/>
    </row>
    <row r="17" spans="1:256" s="81" customFormat="1" ht="13.5" customHeight="1">
      <c r="A17" s="78"/>
      <c r="B17" s="80">
        <v>3319</v>
      </c>
      <c r="C17" s="80">
        <v>5212</v>
      </c>
      <c r="D17" s="78" t="s">
        <v>532</v>
      </c>
      <c r="E17" s="74">
        <v>250</v>
      </c>
      <c r="F17" s="75">
        <v>250</v>
      </c>
      <c r="G17" s="74"/>
      <c r="H17" s="74">
        <v>300</v>
      </c>
      <c r="I17" s="74">
        <v>250</v>
      </c>
      <c r="J17" s="74"/>
      <c r="K17" s="25">
        <v>250000</v>
      </c>
      <c r="L17" s="78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  <c r="IR17" s="83"/>
      <c r="IS17" s="83"/>
      <c r="IT17" s="83"/>
      <c r="IU17" s="83"/>
      <c r="IV17" s="83"/>
    </row>
    <row r="18" spans="1:13" s="83" customFormat="1" ht="13.5" customHeight="1">
      <c r="A18" s="78"/>
      <c r="B18" s="80">
        <v>3319</v>
      </c>
      <c r="C18" s="80">
        <v>5212</v>
      </c>
      <c r="D18" s="78" t="s">
        <v>533</v>
      </c>
      <c r="E18" s="74">
        <v>200</v>
      </c>
      <c r="F18" s="75">
        <v>200</v>
      </c>
      <c r="G18" s="74"/>
      <c r="H18" s="74">
        <v>200</v>
      </c>
      <c r="I18" s="74">
        <v>180</v>
      </c>
      <c r="J18" s="74"/>
      <c r="K18" s="25">
        <v>180000</v>
      </c>
      <c r="L18" s="78"/>
      <c r="M18" s="82"/>
    </row>
    <row r="19" spans="1:256" s="79" customFormat="1" ht="13.5" customHeight="1">
      <c r="A19" s="78"/>
      <c r="B19" s="80">
        <v>3319</v>
      </c>
      <c r="C19" s="80">
        <v>5213</v>
      </c>
      <c r="D19" s="78" t="s">
        <v>534</v>
      </c>
      <c r="E19" s="74">
        <v>350</v>
      </c>
      <c r="F19" s="75">
        <v>350</v>
      </c>
      <c r="G19" s="74"/>
      <c r="H19" s="74">
        <v>350</v>
      </c>
      <c r="I19" s="74">
        <v>300</v>
      </c>
      <c r="J19" s="74"/>
      <c r="K19" s="25">
        <v>300000</v>
      </c>
      <c r="L19" s="78"/>
      <c r="M19" s="82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  <c r="IU19" s="83"/>
      <c r="IV19" s="83"/>
    </row>
    <row r="20" spans="1:256" s="79" customFormat="1" ht="13.5" customHeight="1">
      <c r="A20" s="78"/>
      <c r="B20" s="80">
        <v>3319</v>
      </c>
      <c r="C20" s="80">
        <v>5219</v>
      </c>
      <c r="D20" s="78" t="s">
        <v>535</v>
      </c>
      <c r="E20" s="74">
        <v>250</v>
      </c>
      <c r="F20" s="75">
        <v>250</v>
      </c>
      <c r="G20" s="74"/>
      <c r="H20" s="74">
        <v>250</v>
      </c>
      <c r="I20" s="74">
        <f>H20</f>
        <v>250</v>
      </c>
      <c r="J20" s="74"/>
      <c r="K20" s="25">
        <v>250000</v>
      </c>
      <c r="L20" s="78"/>
      <c r="M20" s="82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  <c r="IV20" s="83"/>
    </row>
    <row r="21" spans="1:256" s="79" customFormat="1" ht="13.5" customHeight="1">
      <c r="A21" s="78"/>
      <c r="B21" s="80">
        <v>3319</v>
      </c>
      <c r="C21" s="80">
        <v>5222</v>
      </c>
      <c r="D21" s="78" t="s">
        <v>536</v>
      </c>
      <c r="E21" s="74">
        <v>500</v>
      </c>
      <c r="F21" s="75">
        <v>500</v>
      </c>
      <c r="G21" s="74"/>
      <c r="H21" s="74">
        <v>500</v>
      </c>
      <c r="I21" s="74">
        <v>450</v>
      </c>
      <c r="J21" s="74"/>
      <c r="K21" s="25">
        <v>450000</v>
      </c>
      <c r="L21" s="78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  <c r="IS21" s="83"/>
      <c r="IT21" s="83"/>
      <c r="IU21" s="83"/>
      <c r="IV21" s="83"/>
    </row>
    <row r="22" spans="1:256" s="79" customFormat="1" ht="13.5" customHeight="1">
      <c r="A22" s="78"/>
      <c r="B22" s="80">
        <v>3319</v>
      </c>
      <c r="C22" s="80">
        <v>5222</v>
      </c>
      <c r="D22" s="78" t="s">
        <v>537</v>
      </c>
      <c r="E22" s="74">
        <v>25</v>
      </c>
      <c r="F22" s="75">
        <v>25</v>
      </c>
      <c r="G22" s="74"/>
      <c r="H22" s="74">
        <v>25</v>
      </c>
      <c r="I22" s="74">
        <f>H22</f>
        <v>25</v>
      </c>
      <c r="J22" s="74"/>
      <c r="K22" s="25">
        <v>25000</v>
      </c>
      <c r="L22" s="78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  <c r="IR22" s="83"/>
      <c r="IS22" s="83"/>
      <c r="IT22" s="83"/>
      <c r="IU22" s="83"/>
      <c r="IV22" s="83"/>
    </row>
    <row r="23" spans="1:256" s="79" customFormat="1" ht="13.5" customHeight="1">
      <c r="A23" s="78"/>
      <c r="B23" s="80">
        <v>3319</v>
      </c>
      <c r="C23" s="80">
        <v>5222</v>
      </c>
      <c r="D23" s="78" t="s">
        <v>538</v>
      </c>
      <c r="E23" s="74">
        <v>250</v>
      </c>
      <c r="F23" s="75">
        <v>250</v>
      </c>
      <c r="G23" s="74"/>
      <c r="H23" s="74">
        <v>500</v>
      </c>
      <c r="I23" s="74">
        <v>250</v>
      </c>
      <c r="J23" s="74"/>
      <c r="K23" s="25">
        <v>250000</v>
      </c>
      <c r="L23" s="78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  <c r="IU23" s="83"/>
      <c r="IV23" s="83"/>
    </row>
    <row r="24" spans="1:256" s="79" customFormat="1" ht="13.5" customHeight="1">
      <c r="A24" s="78"/>
      <c r="B24" s="80">
        <v>3319</v>
      </c>
      <c r="C24" s="80">
        <v>5222</v>
      </c>
      <c r="D24" s="78" t="s">
        <v>539</v>
      </c>
      <c r="E24" s="74">
        <v>100</v>
      </c>
      <c r="F24" s="75">
        <v>100</v>
      </c>
      <c r="G24" s="74"/>
      <c r="H24" s="74">
        <v>100</v>
      </c>
      <c r="I24" s="74">
        <v>90</v>
      </c>
      <c r="J24" s="74"/>
      <c r="K24" s="25">
        <v>90000</v>
      </c>
      <c r="L24" s="78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  <c r="IR24" s="83"/>
      <c r="IS24" s="83"/>
      <c r="IT24" s="83"/>
      <c r="IU24" s="83"/>
      <c r="IV24" s="83"/>
    </row>
    <row r="25" spans="1:256" s="79" customFormat="1" ht="13.5" customHeight="1">
      <c r="A25" s="78"/>
      <c r="B25" s="80">
        <v>3319</v>
      </c>
      <c r="C25" s="80">
        <v>5222</v>
      </c>
      <c r="D25" s="78" t="s">
        <v>540</v>
      </c>
      <c r="E25" s="74">
        <v>300</v>
      </c>
      <c r="F25" s="75">
        <v>300</v>
      </c>
      <c r="G25" s="74"/>
      <c r="H25" s="74">
        <v>500</v>
      </c>
      <c r="I25" s="74">
        <v>400</v>
      </c>
      <c r="J25" s="74"/>
      <c r="K25" s="25">
        <v>400000</v>
      </c>
      <c r="L25" s="78"/>
      <c r="M25" s="82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  <c r="IU25" s="83"/>
      <c r="IV25" s="83"/>
    </row>
    <row r="26" spans="1:256" s="79" customFormat="1" ht="13.5" customHeight="1">
      <c r="A26" s="78"/>
      <c r="B26" s="80">
        <v>3319</v>
      </c>
      <c r="C26" s="80">
        <v>5229</v>
      </c>
      <c r="D26" s="78" t="s">
        <v>541</v>
      </c>
      <c r="E26" s="74">
        <v>200</v>
      </c>
      <c r="F26" s="75">
        <v>200</v>
      </c>
      <c r="G26" s="74"/>
      <c r="H26" s="74">
        <v>200</v>
      </c>
      <c r="I26" s="74">
        <f>H26</f>
        <v>200</v>
      </c>
      <c r="J26" s="74"/>
      <c r="K26" s="25">
        <v>200000</v>
      </c>
      <c r="L26" s="78"/>
      <c r="M26" s="82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  <c r="IR26" s="83"/>
      <c r="IS26" s="83"/>
      <c r="IT26" s="83"/>
      <c r="IU26" s="83"/>
      <c r="IV26" s="83"/>
    </row>
    <row r="27" spans="1:256" s="79" customFormat="1" ht="13.5" customHeight="1">
      <c r="A27" s="78"/>
      <c r="B27" s="80">
        <v>3319</v>
      </c>
      <c r="C27" s="80">
        <v>5331</v>
      </c>
      <c r="D27" s="78" t="s">
        <v>542</v>
      </c>
      <c r="E27" s="74">
        <v>250</v>
      </c>
      <c r="F27" s="75">
        <v>250</v>
      </c>
      <c r="G27" s="74"/>
      <c r="H27" s="74">
        <v>350</v>
      </c>
      <c r="I27" s="74">
        <v>250</v>
      </c>
      <c r="J27" s="74"/>
      <c r="K27" s="25">
        <v>250000</v>
      </c>
      <c r="L27" s="78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  <c r="IR27" s="83"/>
      <c r="IS27" s="83"/>
      <c r="IT27" s="83"/>
      <c r="IU27" s="83"/>
      <c r="IV27" s="83"/>
    </row>
    <row r="28" spans="1:256" s="79" customFormat="1" ht="13.5" customHeight="1">
      <c r="A28" s="78"/>
      <c r="B28" s="80">
        <v>3319</v>
      </c>
      <c r="C28" s="80">
        <v>5331</v>
      </c>
      <c r="D28" s="78" t="s">
        <v>543</v>
      </c>
      <c r="E28" s="74">
        <v>250</v>
      </c>
      <c r="F28" s="75">
        <v>250</v>
      </c>
      <c r="G28" s="74"/>
      <c r="H28" s="74">
        <v>150</v>
      </c>
      <c r="I28" s="74">
        <f>H28</f>
        <v>150</v>
      </c>
      <c r="J28" s="74"/>
      <c r="K28" s="25">
        <v>150000</v>
      </c>
      <c r="L28" s="78"/>
      <c r="M28" s="82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  <c r="IQ28" s="83"/>
      <c r="IR28" s="83"/>
      <c r="IS28" s="83"/>
      <c r="IT28" s="83"/>
      <c r="IU28" s="83"/>
      <c r="IV28" s="83"/>
    </row>
    <row r="29" spans="1:256" s="79" customFormat="1" ht="13.5" customHeight="1">
      <c r="A29" s="78"/>
      <c r="B29" s="80">
        <v>3319</v>
      </c>
      <c r="C29" s="80">
        <v>5332</v>
      </c>
      <c r="D29" s="78" t="s">
        <v>544</v>
      </c>
      <c r="E29" s="74">
        <v>2800</v>
      </c>
      <c r="F29" s="75">
        <v>2800</v>
      </c>
      <c r="G29" s="74"/>
      <c r="H29" s="74">
        <v>1800</v>
      </c>
      <c r="I29" s="74">
        <v>1000</v>
      </c>
      <c r="J29" s="74">
        <v>-500</v>
      </c>
      <c r="K29" s="25">
        <v>500000</v>
      </c>
      <c r="L29" s="78"/>
      <c r="M29" s="82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83"/>
      <c r="IL29" s="83"/>
      <c r="IM29" s="83"/>
      <c r="IN29" s="83"/>
      <c r="IO29" s="83"/>
      <c r="IP29" s="83"/>
      <c r="IQ29" s="83"/>
      <c r="IR29" s="83"/>
      <c r="IS29" s="83"/>
      <c r="IT29" s="83"/>
      <c r="IU29" s="83"/>
      <c r="IV29" s="83"/>
    </row>
    <row r="30" spans="1:256" s="79" customFormat="1" ht="13.5" customHeight="1">
      <c r="A30" s="78"/>
      <c r="B30" s="80">
        <v>3319</v>
      </c>
      <c r="C30" s="80">
        <v>5221</v>
      </c>
      <c r="D30" s="78" t="s">
        <v>545</v>
      </c>
      <c r="E30" s="74">
        <v>1600</v>
      </c>
      <c r="F30" s="75">
        <v>0</v>
      </c>
      <c r="G30" s="74"/>
      <c r="H30" s="74">
        <v>3000</v>
      </c>
      <c r="I30" s="74">
        <v>2000</v>
      </c>
      <c r="J30" s="74">
        <v>0</v>
      </c>
      <c r="K30" s="25">
        <v>2000000</v>
      </c>
      <c r="L30" s="78" t="s">
        <v>546</v>
      </c>
      <c r="M30" s="82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83"/>
      <c r="IL30" s="83"/>
      <c r="IM30" s="83"/>
      <c r="IN30" s="83"/>
      <c r="IO30" s="83"/>
      <c r="IP30" s="83"/>
      <c r="IQ30" s="83"/>
      <c r="IR30" s="83"/>
      <c r="IS30" s="83"/>
      <c r="IT30" s="83"/>
      <c r="IU30" s="83"/>
      <c r="IV30" s="83"/>
    </row>
    <row r="31" spans="1:256" s="79" customFormat="1" ht="13.5" customHeight="1">
      <c r="A31" s="78"/>
      <c r="B31" s="80">
        <v>3419</v>
      </c>
      <c r="C31" s="80">
        <v>5213</v>
      </c>
      <c r="D31" s="78" t="s">
        <v>547</v>
      </c>
      <c r="E31" s="74">
        <v>1000</v>
      </c>
      <c r="F31" s="75">
        <v>1000</v>
      </c>
      <c r="G31" s="74"/>
      <c r="H31" s="74">
        <v>1000</v>
      </c>
      <c r="I31" s="74">
        <v>2500</v>
      </c>
      <c r="J31" s="74"/>
      <c r="K31" s="25">
        <v>2500000</v>
      </c>
      <c r="L31" s="78"/>
      <c r="M31" s="82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  <c r="IJ31" s="83"/>
      <c r="IK31" s="83"/>
      <c r="IL31" s="83"/>
      <c r="IM31" s="83"/>
      <c r="IN31" s="83"/>
      <c r="IO31" s="83"/>
      <c r="IP31" s="83"/>
      <c r="IQ31" s="83"/>
      <c r="IR31" s="83"/>
      <c r="IS31" s="83"/>
      <c r="IT31" s="83"/>
      <c r="IU31" s="83"/>
      <c r="IV31" s="83"/>
    </row>
    <row r="32" spans="1:256" s="79" customFormat="1" ht="13.5" customHeight="1">
      <c r="A32" s="78"/>
      <c r="B32" s="80">
        <v>3419</v>
      </c>
      <c r="C32" s="80">
        <v>5213</v>
      </c>
      <c r="D32" s="78" t="s">
        <v>548</v>
      </c>
      <c r="E32" s="74">
        <v>1000</v>
      </c>
      <c r="F32" s="75">
        <v>1000</v>
      </c>
      <c r="G32" s="74"/>
      <c r="H32" s="74">
        <v>1000</v>
      </c>
      <c r="I32" s="74">
        <v>1500</v>
      </c>
      <c r="J32" s="74"/>
      <c r="K32" s="25">
        <v>1500000</v>
      </c>
      <c r="L32" s="24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3"/>
      <c r="HB32" s="83"/>
      <c r="HC32" s="83"/>
      <c r="HD32" s="83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83"/>
      <c r="IJ32" s="83"/>
      <c r="IK32" s="83"/>
      <c r="IL32" s="83"/>
      <c r="IM32" s="83"/>
      <c r="IN32" s="83"/>
      <c r="IO32" s="83"/>
      <c r="IP32" s="83"/>
      <c r="IQ32" s="83"/>
      <c r="IR32" s="83"/>
      <c r="IS32" s="83"/>
      <c r="IT32" s="83"/>
      <c r="IU32" s="83"/>
      <c r="IV32" s="83"/>
    </row>
    <row r="33" spans="1:256" s="79" customFormat="1" ht="13.5" customHeight="1">
      <c r="A33" s="78"/>
      <c r="B33" s="80">
        <v>3419</v>
      </c>
      <c r="C33" s="80">
        <v>5213</v>
      </c>
      <c r="D33" s="78" t="s">
        <v>549</v>
      </c>
      <c r="E33" s="74">
        <v>11000</v>
      </c>
      <c r="F33" s="75">
        <v>12061</v>
      </c>
      <c r="G33" s="74"/>
      <c r="H33" s="74">
        <v>13000</v>
      </c>
      <c r="I33" s="74">
        <f aca="true" t="shared" si="2" ref="I33:I40">H33</f>
        <v>13000</v>
      </c>
      <c r="J33" s="74"/>
      <c r="K33" s="25">
        <v>13000000</v>
      </c>
      <c r="L33" s="78" t="s">
        <v>550</v>
      </c>
      <c r="M33" s="82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  <c r="HD33" s="83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83"/>
      <c r="IJ33" s="83"/>
      <c r="IK33" s="83"/>
      <c r="IL33" s="83"/>
      <c r="IM33" s="83"/>
      <c r="IN33" s="83"/>
      <c r="IO33" s="83"/>
      <c r="IP33" s="83"/>
      <c r="IQ33" s="83"/>
      <c r="IR33" s="83"/>
      <c r="IS33" s="83"/>
      <c r="IT33" s="83"/>
      <c r="IU33" s="83"/>
      <c r="IV33" s="83"/>
    </row>
    <row r="34" spans="1:256" s="79" customFormat="1" ht="13.5" customHeight="1">
      <c r="A34" s="78"/>
      <c r="B34" s="80">
        <v>3419</v>
      </c>
      <c r="C34" s="80">
        <v>5213</v>
      </c>
      <c r="D34" s="78" t="s">
        <v>551</v>
      </c>
      <c r="E34" s="74">
        <v>1000</v>
      </c>
      <c r="F34" s="75">
        <v>1000</v>
      </c>
      <c r="G34" s="74"/>
      <c r="H34" s="74">
        <v>1000</v>
      </c>
      <c r="I34" s="74">
        <f t="shared" si="2"/>
        <v>1000</v>
      </c>
      <c r="J34" s="74"/>
      <c r="K34" s="25">
        <v>1000000</v>
      </c>
      <c r="L34" s="78" t="s">
        <v>552</v>
      </c>
      <c r="M34" s="82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  <c r="IM34" s="83"/>
      <c r="IN34" s="83"/>
      <c r="IO34" s="83"/>
      <c r="IP34" s="83"/>
      <c r="IQ34" s="83"/>
      <c r="IR34" s="83"/>
      <c r="IS34" s="83"/>
      <c r="IT34" s="83"/>
      <c r="IU34" s="83"/>
      <c r="IV34" s="83"/>
    </row>
    <row r="35" spans="1:256" s="67" customFormat="1" ht="13.5" customHeight="1">
      <c r="A35" s="64"/>
      <c r="B35" s="65">
        <v>3419</v>
      </c>
      <c r="C35" s="65">
        <v>5213</v>
      </c>
      <c r="D35" s="64" t="s">
        <v>553</v>
      </c>
      <c r="E35" s="74">
        <v>8000</v>
      </c>
      <c r="F35" s="75">
        <v>8000</v>
      </c>
      <c r="G35" s="74"/>
      <c r="H35" s="74">
        <v>16000</v>
      </c>
      <c r="I35" s="74">
        <f t="shared" si="2"/>
        <v>16000</v>
      </c>
      <c r="J35" s="74"/>
      <c r="K35" s="25">
        <v>16000000</v>
      </c>
      <c r="L35" s="24" t="s">
        <v>554</v>
      </c>
      <c r="M35" s="82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  <c r="IQ35" s="83"/>
      <c r="IR35" s="83"/>
      <c r="IS35" s="83"/>
      <c r="IT35" s="83"/>
      <c r="IU35" s="83"/>
      <c r="IV35" s="83"/>
    </row>
    <row r="36" spans="1:256" s="79" customFormat="1" ht="13.5" customHeight="1">
      <c r="A36" s="78"/>
      <c r="B36" s="80">
        <v>3419</v>
      </c>
      <c r="C36" s="80">
        <v>5222</v>
      </c>
      <c r="D36" s="78" t="s">
        <v>555</v>
      </c>
      <c r="E36" s="74">
        <v>60</v>
      </c>
      <c r="F36" s="75">
        <v>60</v>
      </c>
      <c r="G36" s="74"/>
      <c r="H36" s="74">
        <v>60</v>
      </c>
      <c r="I36" s="74">
        <f t="shared" si="2"/>
        <v>60</v>
      </c>
      <c r="J36" s="74"/>
      <c r="K36" s="25">
        <v>60000</v>
      </c>
      <c r="L36" s="78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  <c r="IJ36" s="83"/>
      <c r="IK36" s="83"/>
      <c r="IL36" s="83"/>
      <c r="IM36" s="83"/>
      <c r="IN36" s="83"/>
      <c r="IO36" s="83"/>
      <c r="IP36" s="83"/>
      <c r="IQ36" s="83"/>
      <c r="IR36" s="83"/>
      <c r="IS36" s="83"/>
      <c r="IT36" s="83"/>
      <c r="IU36" s="83"/>
      <c r="IV36" s="83"/>
    </row>
    <row r="37" spans="1:256" s="79" customFormat="1" ht="13.5" customHeight="1">
      <c r="A37" s="78"/>
      <c r="B37" s="80">
        <v>3419</v>
      </c>
      <c r="C37" s="80">
        <v>5222</v>
      </c>
      <c r="D37" s="78" t="s">
        <v>556</v>
      </c>
      <c r="E37" s="74">
        <v>1500</v>
      </c>
      <c r="F37" s="75">
        <v>1500</v>
      </c>
      <c r="G37" s="74"/>
      <c r="H37" s="74">
        <v>1500</v>
      </c>
      <c r="I37" s="74">
        <f t="shared" si="2"/>
        <v>1500</v>
      </c>
      <c r="J37" s="74"/>
      <c r="K37" s="25">
        <v>1500000</v>
      </c>
      <c r="L37" s="78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3"/>
      <c r="IJ37" s="83"/>
      <c r="IK37" s="83"/>
      <c r="IL37" s="83"/>
      <c r="IM37" s="83"/>
      <c r="IN37" s="83"/>
      <c r="IO37" s="83"/>
      <c r="IP37" s="83"/>
      <c r="IQ37" s="83"/>
      <c r="IR37" s="83"/>
      <c r="IS37" s="83"/>
      <c r="IT37" s="83"/>
      <c r="IU37" s="83"/>
      <c r="IV37" s="83"/>
    </row>
    <row r="38" spans="1:256" s="79" customFormat="1" ht="13.5" customHeight="1">
      <c r="A38" s="78"/>
      <c r="B38" s="80">
        <v>3419</v>
      </c>
      <c r="C38" s="80">
        <v>5222</v>
      </c>
      <c r="D38" s="78" t="s">
        <v>557</v>
      </c>
      <c r="E38" s="74">
        <v>1500</v>
      </c>
      <c r="F38" s="75">
        <v>1500</v>
      </c>
      <c r="G38" s="74"/>
      <c r="H38" s="74">
        <v>1500</v>
      </c>
      <c r="I38" s="74">
        <f t="shared" si="2"/>
        <v>1500</v>
      </c>
      <c r="J38" s="74"/>
      <c r="K38" s="25">
        <v>1500000</v>
      </c>
      <c r="L38" s="78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  <c r="IF38" s="83"/>
      <c r="IG38" s="83"/>
      <c r="IH38" s="83"/>
      <c r="II38" s="83"/>
      <c r="IJ38" s="83"/>
      <c r="IK38" s="83"/>
      <c r="IL38" s="83"/>
      <c r="IM38" s="83"/>
      <c r="IN38" s="83"/>
      <c r="IO38" s="83"/>
      <c r="IP38" s="83"/>
      <c r="IQ38" s="83"/>
      <c r="IR38" s="83"/>
      <c r="IS38" s="83"/>
      <c r="IT38" s="83"/>
      <c r="IU38" s="83"/>
      <c r="IV38" s="83"/>
    </row>
    <row r="39" spans="1:256" s="79" customFormat="1" ht="13.5" customHeight="1">
      <c r="A39" s="78"/>
      <c r="B39" s="80">
        <v>3419</v>
      </c>
      <c r="C39" s="80">
        <v>5222</v>
      </c>
      <c r="D39" s="78" t="s">
        <v>558</v>
      </c>
      <c r="E39" s="74">
        <v>1500</v>
      </c>
      <c r="F39" s="75">
        <v>1500</v>
      </c>
      <c r="G39" s="74"/>
      <c r="H39" s="74">
        <v>1500</v>
      </c>
      <c r="I39" s="74">
        <f t="shared" si="2"/>
        <v>1500</v>
      </c>
      <c r="J39" s="74"/>
      <c r="K39" s="25">
        <v>1500000</v>
      </c>
      <c r="L39" s="78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 s="83"/>
      <c r="GE39" s="83"/>
      <c r="GF39" s="83"/>
      <c r="GG39" s="83"/>
      <c r="GH39" s="83"/>
      <c r="GI39" s="83"/>
      <c r="GJ39" s="83"/>
      <c r="GK39" s="83"/>
      <c r="GL39" s="83"/>
      <c r="GM39" s="83"/>
      <c r="GN39" s="83"/>
      <c r="GO39" s="83"/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  <c r="HB39" s="83"/>
      <c r="HC39" s="83"/>
      <c r="HD39" s="83"/>
      <c r="HE39" s="83"/>
      <c r="HF39" s="83"/>
      <c r="HG39" s="83"/>
      <c r="HH39" s="83"/>
      <c r="HI39" s="83"/>
      <c r="HJ39" s="83"/>
      <c r="HK39" s="83"/>
      <c r="HL39" s="83"/>
      <c r="HM39" s="83"/>
      <c r="HN39" s="83"/>
      <c r="HO39" s="83"/>
      <c r="HP39" s="83"/>
      <c r="HQ39" s="83"/>
      <c r="HR39" s="83"/>
      <c r="HS39" s="83"/>
      <c r="HT39" s="83"/>
      <c r="HU39" s="83"/>
      <c r="HV39" s="83"/>
      <c r="HW39" s="83"/>
      <c r="HX39" s="83"/>
      <c r="HY39" s="83"/>
      <c r="HZ39" s="83"/>
      <c r="IA39" s="83"/>
      <c r="IB39" s="83"/>
      <c r="IC39" s="83"/>
      <c r="ID39" s="83"/>
      <c r="IE39" s="83"/>
      <c r="IF39" s="83"/>
      <c r="IG39" s="83"/>
      <c r="IH39" s="83"/>
      <c r="II39" s="83"/>
      <c r="IJ39" s="83"/>
      <c r="IK39" s="83"/>
      <c r="IL39" s="83"/>
      <c r="IM39" s="83"/>
      <c r="IN39" s="83"/>
      <c r="IO39" s="83"/>
      <c r="IP39" s="83"/>
      <c r="IQ39" s="83"/>
      <c r="IR39" s="83"/>
      <c r="IS39" s="83"/>
      <c r="IT39" s="83"/>
      <c r="IU39" s="83"/>
      <c r="IV39" s="83"/>
    </row>
    <row r="40" spans="1:256" s="79" customFormat="1" ht="13.5" customHeight="1">
      <c r="A40" s="78"/>
      <c r="B40" s="80">
        <v>3419</v>
      </c>
      <c r="C40" s="80">
        <v>5222</v>
      </c>
      <c r="D40" s="84" t="s">
        <v>559</v>
      </c>
      <c r="E40" s="74">
        <v>40</v>
      </c>
      <c r="F40" s="75">
        <v>40</v>
      </c>
      <c r="G40" s="74"/>
      <c r="H40" s="74">
        <v>40</v>
      </c>
      <c r="I40" s="74">
        <f t="shared" si="2"/>
        <v>40</v>
      </c>
      <c r="J40" s="74"/>
      <c r="K40" s="25">
        <v>40000</v>
      </c>
      <c r="L40" s="78"/>
      <c r="M40" s="587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  <c r="FZ40" s="83"/>
      <c r="GA40" s="83"/>
      <c r="GB40" s="83"/>
      <c r="GC40" s="83"/>
      <c r="GD40" s="83"/>
      <c r="GE40" s="83"/>
      <c r="GF40" s="83"/>
      <c r="GG40" s="83"/>
      <c r="GH40" s="83"/>
      <c r="GI40" s="83"/>
      <c r="GJ40" s="83"/>
      <c r="GK40" s="83"/>
      <c r="GL40" s="83"/>
      <c r="GM40" s="83"/>
      <c r="GN40" s="83"/>
      <c r="GO40" s="83"/>
      <c r="GP40" s="83"/>
      <c r="GQ40" s="83"/>
      <c r="GR40" s="83"/>
      <c r="GS40" s="83"/>
      <c r="GT40" s="83"/>
      <c r="GU40" s="83"/>
      <c r="GV40" s="83"/>
      <c r="GW40" s="83"/>
      <c r="GX40" s="83"/>
      <c r="GY40" s="83"/>
      <c r="GZ40" s="83"/>
      <c r="HA40" s="83"/>
      <c r="HB40" s="83"/>
      <c r="HC40" s="83"/>
      <c r="HD40" s="83"/>
      <c r="HE40" s="83"/>
      <c r="HF40" s="83"/>
      <c r="HG40" s="83"/>
      <c r="HH40" s="83"/>
      <c r="HI40" s="83"/>
      <c r="HJ40" s="83"/>
      <c r="HK40" s="83"/>
      <c r="HL40" s="83"/>
      <c r="HM40" s="83"/>
      <c r="HN40" s="83"/>
      <c r="HO40" s="83"/>
      <c r="HP40" s="83"/>
      <c r="HQ40" s="83"/>
      <c r="HR40" s="83"/>
      <c r="HS40" s="83"/>
      <c r="HT40" s="83"/>
      <c r="HU40" s="83"/>
      <c r="HV40" s="83"/>
      <c r="HW40" s="83"/>
      <c r="HX40" s="83"/>
      <c r="HY40" s="83"/>
      <c r="HZ40" s="83"/>
      <c r="IA40" s="83"/>
      <c r="IB40" s="83"/>
      <c r="IC40" s="83"/>
      <c r="ID40" s="83"/>
      <c r="IE40" s="83"/>
      <c r="IF40" s="83"/>
      <c r="IG40" s="83"/>
      <c r="IH40" s="83"/>
      <c r="II40" s="83"/>
      <c r="IJ40" s="83"/>
      <c r="IK40" s="83"/>
      <c r="IL40" s="83"/>
      <c r="IM40" s="83"/>
      <c r="IN40" s="83"/>
      <c r="IO40" s="83"/>
      <c r="IP40" s="83"/>
      <c r="IQ40" s="83"/>
      <c r="IR40" s="83"/>
      <c r="IS40" s="83"/>
      <c r="IT40" s="83"/>
      <c r="IU40" s="83"/>
      <c r="IV40" s="83"/>
    </row>
    <row r="41" spans="1:256" s="79" customFormat="1" ht="13.5" customHeight="1">
      <c r="A41" s="78"/>
      <c r="B41" s="80">
        <v>3419</v>
      </c>
      <c r="C41" s="80">
        <v>5222</v>
      </c>
      <c r="D41" s="78" t="s">
        <v>560</v>
      </c>
      <c r="E41" s="74">
        <v>0</v>
      </c>
      <c r="F41" s="75">
        <v>240</v>
      </c>
      <c r="G41" s="74"/>
      <c r="H41" s="74">
        <v>500</v>
      </c>
      <c r="I41" s="74">
        <v>250</v>
      </c>
      <c r="J41" s="74"/>
      <c r="K41" s="25">
        <v>250000</v>
      </c>
      <c r="L41" s="78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  <c r="GB41" s="83"/>
      <c r="GC41" s="83"/>
      <c r="GD41" s="83"/>
      <c r="GE41" s="83"/>
      <c r="GF41" s="83"/>
      <c r="GG41" s="83"/>
      <c r="GH41" s="83"/>
      <c r="GI41" s="83"/>
      <c r="GJ41" s="83"/>
      <c r="GK41" s="83"/>
      <c r="GL41" s="83"/>
      <c r="GM41" s="83"/>
      <c r="GN41" s="83"/>
      <c r="GO41" s="83"/>
      <c r="GP41" s="83"/>
      <c r="GQ41" s="83"/>
      <c r="GR41" s="83"/>
      <c r="GS41" s="83"/>
      <c r="GT41" s="83"/>
      <c r="GU41" s="83"/>
      <c r="GV41" s="83"/>
      <c r="GW41" s="83"/>
      <c r="GX41" s="83"/>
      <c r="GY41" s="83"/>
      <c r="GZ41" s="83"/>
      <c r="HA41" s="83"/>
      <c r="HB41" s="83"/>
      <c r="HC41" s="83"/>
      <c r="HD41" s="83"/>
      <c r="HE41" s="83"/>
      <c r="HF41" s="83"/>
      <c r="HG41" s="83"/>
      <c r="HH41" s="83"/>
      <c r="HI41" s="83"/>
      <c r="HJ41" s="83"/>
      <c r="HK41" s="83"/>
      <c r="HL41" s="83"/>
      <c r="HM41" s="83"/>
      <c r="HN41" s="83"/>
      <c r="HO41" s="83"/>
      <c r="HP41" s="83"/>
      <c r="HQ41" s="83"/>
      <c r="HR41" s="83"/>
      <c r="HS41" s="83"/>
      <c r="HT41" s="83"/>
      <c r="HU41" s="83"/>
      <c r="HV41" s="83"/>
      <c r="HW41" s="83"/>
      <c r="HX41" s="83"/>
      <c r="HY41" s="83"/>
      <c r="HZ41" s="83"/>
      <c r="IA41" s="83"/>
      <c r="IB41" s="83"/>
      <c r="IC41" s="83"/>
      <c r="ID41" s="83"/>
      <c r="IE41" s="83"/>
      <c r="IF41" s="83"/>
      <c r="IG41" s="83"/>
      <c r="IH41" s="83"/>
      <c r="II41" s="83"/>
      <c r="IJ41" s="83"/>
      <c r="IK41" s="83"/>
      <c r="IL41" s="83"/>
      <c r="IM41" s="83"/>
      <c r="IN41" s="83"/>
      <c r="IO41" s="83"/>
      <c r="IP41" s="83"/>
      <c r="IQ41" s="83"/>
      <c r="IR41" s="83"/>
      <c r="IS41" s="83"/>
      <c r="IT41" s="83"/>
      <c r="IU41" s="83"/>
      <c r="IV41" s="83"/>
    </row>
    <row r="42" spans="1:256" s="79" customFormat="1" ht="13.5" customHeight="1">
      <c r="A42" s="78"/>
      <c r="B42" s="80">
        <v>3419</v>
      </c>
      <c r="C42" s="80">
        <v>5222</v>
      </c>
      <c r="D42" s="78" t="s">
        <v>561</v>
      </c>
      <c r="E42" s="74">
        <v>0</v>
      </c>
      <c r="F42" s="75">
        <v>500</v>
      </c>
      <c r="G42" s="74"/>
      <c r="H42" s="74">
        <v>500</v>
      </c>
      <c r="I42" s="74">
        <f>H42</f>
        <v>500</v>
      </c>
      <c r="J42" s="74"/>
      <c r="K42" s="25">
        <v>500000</v>
      </c>
      <c r="L42" s="78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  <c r="IJ42" s="83"/>
      <c r="IK42" s="83"/>
      <c r="IL42" s="83"/>
      <c r="IM42" s="83"/>
      <c r="IN42" s="83"/>
      <c r="IO42" s="83"/>
      <c r="IP42" s="83"/>
      <c r="IQ42" s="83"/>
      <c r="IR42" s="83"/>
      <c r="IS42" s="83"/>
      <c r="IT42" s="83"/>
      <c r="IU42" s="83"/>
      <c r="IV42" s="83"/>
    </row>
    <row r="43" spans="1:256" s="79" customFormat="1" ht="13.5" customHeight="1">
      <c r="A43" s="78"/>
      <c r="B43" s="80">
        <v>3419</v>
      </c>
      <c r="C43" s="80">
        <v>5222</v>
      </c>
      <c r="D43" s="78" t="s">
        <v>562</v>
      </c>
      <c r="E43" s="74">
        <f>6500</f>
        <v>6500</v>
      </c>
      <c r="F43" s="75">
        <v>6335</v>
      </c>
      <c r="G43" s="74"/>
      <c r="H43" s="74">
        <v>6500</v>
      </c>
      <c r="I43" s="74">
        <v>6000</v>
      </c>
      <c r="J43" s="74">
        <v>-500</v>
      </c>
      <c r="K43" s="25">
        <v>5500000</v>
      </c>
      <c r="L43" s="78" t="s">
        <v>563</v>
      </c>
      <c r="M43" s="82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/>
      <c r="IE43" s="83"/>
      <c r="IF43" s="83"/>
      <c r="IG43" s="83"/>
      <c r="IH43" s="83"/>
      <c r="II43" s="83"/>
      <c r="IJ43" s="83"/>
      <c r="IK43" s="83"/>
      <c r="IL43" s="83"/>
      <c r="IM43" s="83"/>
      <c r="IN43" s="83"/>
      <c r="IO43" s="83"/>
      <c r="IP43" s="83"/>
      <c r="IQ43" s="83"/>
      <c r="IR43" s="83"/>
      <c r="IS43" s="83"/>
      <c r="IT43" s="83"/>
      <c r="IU43" s="83"/>
      <c r="IV43" s="83"/>
    </row>
    <row r="44" spans="1:256" s="79" customFormat="1" ht="13.5" customHeight="1">
      <c r="A44" s="78"/>
      <c r="B44" s="80">
        <v>3419</v>
      </c>
      <c r="C44" s="80">
        <v>5222</v>
      </c>
      <c r="D44" s="78" t="s">
        <v>564</v>
      </c>
      <c r="E44" s="74">
        <v>500</v>
      </c>
      <c r="F44" s="75">
        <v>455</v>
      </c>
      <c r="G44" s="74"/>
      <c r="H44" s="74">
        <v>500</v>
      </c>
      <c r="I44" s="74">
        <v>250</v>
      </c>
      <c r="J44" s="74"/>
      <c r="K44" s="25">
        <v>250000</v>
      </c>
      <c r="L44" s="78" t="s">
        <v>565</v>
      </c>
      <c r="M44" s="82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83"/>
      <c r="IL44" s="83"/>
      <c r="IM44" s="83"/>
      <c r="IN44" s="83"/>
      <c r="IO44" s="83"/>
      <c r="IP44" s="83"/>
      <c r="IQ44" s="83"/>
      <c r="IR44" s="83"/>
      <c r="IS44" s="83"/>
      <c r="IT44" s="83"/>
      <c r="IU44" s="83"/>
      <c r="IV44" s="83"/>
    </row>
    <row r="45" spans="1:256" s="79" customFormat="1" ht="13.5" customHeight="1">
      <c r="A45" s="78"/>
      <c r="B45" s="80">
        <v>3421</v>
      </c>
      <c r="C45" s="80">
        <v>5222</v>
      </c>
      <c r="D45" s="78" t="s">
        <v>422</v>
      </c>
      <c r="E45" s="74">
        <v>20</v>
      </c>
      <c r="F45" s="75">
        <v>20</v>
      </c>
      <c r="G45" s="74"/>
      <c r="H45" s="74">
        <v>20</v>
      </c>
      <c r="I45" s="74">
        <f>H45</f>
        <v>20</v>
      </c>
      <c r="J45" s="74"/>
      <c r="K45" s="25">
        <v>20000</v>
      </c>
      <c r="L45" s="78"/>
      <c r="M45" s="82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  <c r="FY45" s="83"/>
      <c r="FZ45" s="83"/>
      <c r="GA45" s="83"/>
      <c r="GB45" s="83"/>
      <c r="GC45" s="83"/>
      <c r="GD45" s="83"/>
      <c r="GE45" s="83"/>
      <c r="GF45" s="83"/>
      <c r="GG45" s="83"/>
      <c r="GH45" s="83"/>
      <c r="GI45" s="83"/>
      <c r="GJ45" s="83"/>
      <c r="GK45" s="83"/>
      <c r="GL45" s="83"/>
      <c r="GM45" s="83"/>
      <c r="GN45" s="83"/>
      <c r="GO45" s="83"/>
      <c r="GP45" s="83"/>
      <c r="GQ45" s="83"/>
      <c r="GR45" s="83"/>
      <c r="GS45" s="83"/>
      <c r="GT45" s="83"/>
      <c r="GU45" s="83"/>
      <c r="GV45" s="83"/>
      <c r="GW45" s="83"/>
      <c r="GX45" s="83"/>
      <c r="GY45" s="83"/>
      <c r="GZ45" s="83"/>
      <c r="HA45" s="83"/>
      <c r="HB45" s="83"/>
      <c r="HC45" s="83"/>
      <c r="HD45" s="83"/>
      <c r="HE45" s="83"/>
      <c r="HF45" s="83"/>
      <c r="HG45" s="83"/>
      <c r="HH45" s="83"/>
      <c r="HI45" s="83"/>
      <c r="HJ45" s="83"/>
      <c r="HK45" s="83"/>
      <c r="HL45" s="83"/>
      <c r="HM45" s="83"/>
      <c r="HN45" s="83"/>
      <c r="HO45" s="83"/>
      <c r="HP45" s="83"/>
      <c r="HQ45" s="83"/>
      <c r="HR45" s="83"/>
      <c r="HS45" s="83"/>
      <c r="HT45" s="83"/>
      <c r="HU45" s="83"/>
      <c r="HV45" s="83"/>
      <c r="HW45" s="83"/>
      <c r="HX45" s="83"/>
      <c r="HY45" s="83"/>
      <c r="HZ45" s="83"/>
      <c r="IA45" s="83"/>
      <c r="IB45" s="83"/>
      <c r="IC45" s="83"/>
      <c r="ID45" s="83"/>
      <c r="IE45" s="83"/>
      <c r="IF45" s="83"/>
      <c r="IG45" s="83"/>
      <c r="IH45" s="83"/>
      <c r="II45" s="83"/>
      <c r="IJ45" s="83"/>
      <c r="IK45" s="83"/>
      <c r="IL45" s="83"/>
      <c r="IM45" s="83"/>
      <c r="IN45" s="83"/>
      <c r="IO45" s="83"/>
      <c r="IP45" s="83"/>
      <c r="IQ45" s="83"/>
      <c r="IR45" s="83"/>
      <c r="IS45" s="83"/>
      <c r="IT45" s="83"/>
      <c r="IU45" s="83"/>
      <c r="IV45" s="83"/>
    </row>
    <row r="46" spans="1:256" s="79" customFormat="1" ht="13.5" customHeight="1">
      <c r="A46" s="78"/>
      <c r="B46" s="80">
        <v>3429</v>
      </c>
      <c r="C46" s="80">
        <v>5213</v>
      </c>
      <c r="D46" s="78" t="s">
        <v>423</v>
      </c>
      <c r="E46" s="74">
        <v>0</v>
      </c>
      <c r="F46" s="75">
        <v>23920</v>
      </c>
      <c r="G46" s="74"/>
      <c r="H46" s="74">
        <v>29900</v>
      </c>
      <c r="I46" s="74">
        <f>H46</f>
        <v>29900</v>
      </c>
      <c r="J46" s="74"/>
      <c r="K46" s="25">
        <v>29900000</v>
      </c>
      <c r="L46" s="78"/>
      <c r="M46" s="82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83"/>
      <c r="GB46" s="83"/>
      <c r="GC46" s="83"/>
      <c r="GD46" s="83"/>
      <c r="GE46" s="83"/>
      <c r="GF46" s="83"/>
      <c r="GG46" s="83"/>
      <c r="GH46" s="83"/>
      <c r="GI46" s="83"/>
      <c r="GJ46" s="83"/>
      <c r="GK46" s="83"/>
      <c r="GL46" s="83"/>
      <c r="GM46" s="83"/>
      <c r="GN46" s="83"/>
      <c r="GO46" s="83"/>
      <c r="GP46" s="83"/>
      <c r="GQ46" s="83"/>
      <c r="GR46" s="83"/>
      <c r="GS46" s="83"/>
      <c r="GT46" s="83"/>
      <c r="GU46" s="83"/>
      <c r="GV46" s="83"/>
      <c r="GW46" s="83"/>
      <c r="GX46" s="83"/>
      <c r="GY46" s="83"/>
      <c r="GZ46" s="83"/>
      <c r="HA46" s="83"/>
      <c r="HB46" s="83"/>
      <c r="HC46" s="83"/>
      <c r="HD46" s="83"/>
      <c r="HE46" s="83"/>
      <c r="HF46" s="83"/>
      <c r="HG46" s="83"/>
      <c r="HH46" s="83"/>
      <c r="HI46" s="83"/>
      <c r="HJ46" s="83"/>
      <c r="HK46" s="83"/>
      <c r="HL46" s="83"/>
      <c r="HM46" s="83"/>
      <c r="HN46" s="83"/>
      <c r="HO46" s="83"/>
      <c r="HP46" s="83"/>
      <c r="HQ46" s="83"/>
      <c r="HR46" s="83"/>
      <c r="HS46" s="83"/>
      <c r="HT46" s="83"/>
      <c r="HU46" s="83"/>
      <c r="HV46" s="83"/>
      <c r="HW46" s="83"/>
      <c r="HX46" s="83"/>
      <c r="HY46" s="83"/>
      <c r="HZ46" s="83"/>
      <c r="IA46" s="83"/>
      <c r="IB46" s="83"/>
      <c r="IC46" s="83"/>
      <c r="ID46" s="83"/>
      <c r="IE46" s="83"/>
      <c r="IF46" s="83"/>
      <c r="IG46" s="83"/>
      <c r="IH46" s="83"/>
      <c r="II46" s="83"/>
      <c r="IJ46" s="83"/>
      <c r="IK46" s="83"/>
      <c r="IL46" s="83"/>
      <c r="IM46" s="83"/>
      <c r="IN46" s="83"/>
      <c r="IO46" s="83"/>
      <c r="IP46" s="83"/>
      <c r="IQ46" s="83"/>
      <c r="IR46" s="83"/>
      <c r="IS46" s="83"/>
      <c r="IT46" s="83"/>
      <c r="IU46" s="83"/>
      <c r="IV46" s="83"/>
    </row>
    <row r="47" spans="1:256" s="76" customFormat="1" ht="13.5" customHeight="1">
      <c r="A47" s="11" t="s">
        <v>410</v>
      </c>
      <c r="B47" s="85"/>
      <c r="C47" s="85"/>
      <c r="D47" s="11"/>
      <c r="E47" s="71">
        <f>SUM(E10:E46)</f>
        <v>43592</v>
      </c>
      <c r="F47" s="71">
        <f>SUM(F10:F46)</f>
        <v>67003</v>
      </c>
      <c r="G47" s="71">
        <f>SUM(G10:G44)</f>
        <v>0</v>
      </c>
      <c r="H47" s="71">
        <f>SUM(H10:H46)</f>
        <v>85107</v>
      </c>
      <c r="I47" s="71">
        <f>SUM(I10:I46)</f>
        <v>83827</v>
      </c>
      <c r="J47" s="71">
        <f>SUM(J10:J46)</f>
        <v>-1000</v>
      </c>
      <c r="K47" s="599">
        <f>SUM(K10:K46)</f>
        <v>82827000</v>
      </c>
      <c r="L47" s="71"/>
      <c r="M47" s="592"/>
      <c r="N47" s="586"/>
      <c r="O47" s="586"/>
      <c r="P47" s="586"/>
      <c r="Q47" s="586"/>
      <c r="R47" s="586"/>
      <c r="S47" s="586"/>
      <c r="T47" s="586"/>
      <c r="U47" s="586"/>
      <c r="V47" s="586"/>
      <c r="W47" s="586"/>
      <c r="X47" s="586"/>
      <c r="Y47" s="586"/>
      <c r="Z47" s="586"/>
      <c r="AA47" s="586"/>
      <c r="AB47" s="586"/>
      <c r="AC47" s="586"/>
      <c r="AD47" s="586"/>
      <c r="AE47" s="586"/>
      <c r="AF47" s="586"/>
      <c r="AG47" s="586"/>
      <c r="AH47" s="586"/>
      <c r="AI47" s="586"/>
      <c r="AJ47" s="586"/>
      <c r="AK47" s="586"/>
      <c r="AL47" s="586"/>
      <c r="AM47" s="586"/>
      <c r="AN47" s="586"/>
      <c r="AO47" s="586"/>
      <c r="AP47" s="586"/>
      <c r="AQ47" s="586"/>
      <c r="AR47" s="586"/>
      <c r="AS47" s="586"/>
      <c r="AT47" s="586"/>
      <c r="AU47" s="586"/>
      <c r="AV47" s="586"/>
      <c r="AW47" s="586"/>
      <c r="AX47" s="586"/>
      <c r="AY47" s="586"/>
      <c r="AZ47" s="586"/>
      <c r="BA47" s="586"/>
      <c r="BB47" s="586"/>
      <c r="BC47" s="586"/>
      <c r="BD47" s="586"/>
      <c r="BE47" s="586"/>
      <c r="BF47" s="586"/>
      <c r="BG47" s="586"/>
      <c r="BH47" s="586"/>
      <c r="BI47" s="586"/>
      <c r="BJ47" s="586"/>
      <c r="BK47" s="586"/>
      <c r="BL47" s="586"/>
      <c r="BM47" s="586"/>
      <c r="BN47" s="586"/>
      <c r="BO47" s="586"/>
      <c r="BP47" s="586"/>
      <c r="BQ47" s="586"/>
      <c r="BR47" s="586"/>
      <c r="BS47" s="586"/>
      <c r="BT47" s="586"/>
      <c r="BU47" s="586"/>
      <c r="BV47" s="586"/>
      <c r="BW47" s="586"/>
      <c r="BX47" s="586"/>
      <c r="BY47" s="586"/>
      <c r="BZ47" s="586"/>
      <c r="CA47" s="586"/>
      <c r="CB47" s="586"/>
      <c r="CC47" s="586"/>
      <c r="CD47" s="586"/>
      <c r="CE47" s="586"/>
      <c r="CF47" s="586"/>
      <c r="CG47" s="586"/>
      <c r="CH47" s="586"/>
      <c r="CI47" s="586"/>
      <c r="CJ47" s="586"/>
      <c r="CK47" s="586"/>
      <c r="CL47" s="586"/>
      <c r="CM47" s="586"/>
      <c r="CN47" s="586"/>
      <c r="CO47" s="586"/>
      <c r="CP47" s="586"/>
      <c r="CQ47" s="586"/>
      <c r="CR47" s="586"/>
      <c r="CS47" s="586"/>
      <c r="CT47" s="586"/>
      <c r="CU47" s="586"/>
      <c r="CV47" s="586"/>
      <c r="CW47" s="586"/>
      <c r="CX47" s="586"/>
      <c r="CY47" s="586"/>
      <c r="CZ47" s="586"/>
      <c r="DA47" s="586"/>
      <c r="DB47" s="586"/>
      <c r="DC47" s="586"/>
      <c r="DD47" s="586"/>
      <c r="DE47" s="586"/>
      <c r="DF47" s="586"/>
      <c r="DG47" s="586"/>
      <c r="DH47" s="586"/>
      <c r="DI47" s="586"/>
      <c r="DJ47" s="586"/>
      <c r="DK47" s="586"/>
      <c r="DL47" s="586"/>
      <c r="DM47" s="586"/>
      <c r="DN47" s="586"/>
      <c r="DO47" s="586"/>
      <c r="DP47" s="586"/>
      <c r="DQ47" s="586"/>
      <c r="DR47" s="586"/>
      <c r="DS47" s="586"/>
      <c r="DT47" s="586"/>
      <c r="DU47" s="586"/>
      <c r="DV47" s="586"/>
      <c r="DW47" s="586"/>
      <c r="DX47" s="586"/>
      <c r="DY47" s="586"/>
      <c r="DZ47" s="586"/>
      <c r="EA47" s="586"/>
      <c r="EB47" s="586"/>
      <c r="EC47" s="586"/>
      <c r="ED47" s="586"/>
      <c r="EE47" s="586"/>
      <c r="EF47" s="586"/>
      <c r="EG47" s="586"/>
      <c r="EH47" s="586"/>
      <c r="EI47" s="586"/>
      <c r="EJ47" s="586"/>
      <c r="EK47" s="586"/>
      <c r="EL47" s="586"/>
      <c r="EM47" s="586"/>
      <c r="EN47" s="586"/>
      <c r="EO47" s="586"/>
      <c r="EP47" s="586"/>
      <c r="EQ47" s="586"/>
      <c r="ER47" s="586"/>
      <c r="ES47" s="586"/>
      <c r="ET47" s="586"/>
      <c r="EU47" s="586"/>
      <c r="EV47" s="586"/>
      <c r="EW47" s="586"/>
      <c r="EX47" s="586"/>
      <c r="EY47" s="586"/>
      <c r="EZ47" s="586"/>
      <c r="FA47" s="586"/>
      <c r="FB47" s="586"/>
      <c r="FC47" s="586"/>
      <c r="FD47" s="586"/>
      <c r="FE47" s="586"/>
      <c r="FF47" s="586"/>
      <c r="FG47" s="586"/>
      <c r="FH47" s="586"/>
      <c r="FI47" s="586"/>
      <c r="FJ47" s="586"/>
      <c r="FK47" s="586"/>
      <c r="FL47" s="586"/>
      <c r="FM47" s="586"/>
      <c r="FN47" s="586"/>
      <c r="FO47" s="586"/>
      <c r="FP47" s="586"/>
      <c r="FQ47" s="586"/>
      <c r="FR47" s="586"/>
      <c r="FS47" s="586"/>
      <c r="FT47" s="586"/>
      <c r="FU47" s="586"/>
      <c r="FV47" s="586"/>
      <c r="FW47" s="586"/>
      <c r="FX47" s="586"/>
      <c r="FY47" s="586"/>
      <c r="FZ47" s="586"/>
      <c r="GA47" s="586"/>
      <c r="GB47" s="586"/>
      <c r="GC47" s="586"/>
      <c r="GD47" s="586"/>
      <c r="GE47" s="586"/>
      <c r="GF47" s="586"/>
      <c r="GG47" s="586"/>
      <c r="GH47" s="586"/>
      <c r="GI47" s="586"/>
      <c r="GJ47" s="586"/>
      <c r="GK47" s="586"/>
      <c r="GL47" s="586"/>
      <c r="GM47" s="586"/>
      <c r="GN47" s="586"/>
      <c r="GO47" s="586"/>
      <c r="GP47" s="586"/>
      <c r="GQ47" s="586"/>
      <c r="GR47" s="586"/>
      <c r="GS47" s="586"/>
      <c r="GT47" s="586"/>
      <c r="GU47" s="586"/>
      <c r="GV47" s="586"/>
      <c r="GW47" s="586"/>
      <c r="GX47" s="586"/>
      <c r="GY47" s="586"/>
      <c r="GZ47" s="586"/>
      <c r="HA47" s="586"/>
      <c r="HB47" s="586"/>
      <c r="HC47" s="586"/>
      <c r="HD47" s="586"/>
      <c r="HE47" s="586"/>
      <c r="HF47" s="586"/>
      <c r="HG47" s="586"/>
      <c r="HH47" s="586"/>
      <c r="HI47" s="586"/>
      <c r="HJ47" s="586"/>
      <c r="HK47" s="586"/>
      <c r="HL47" s="586"/>
      <c r="HM47" s="586"/>
      <c r="HN47" s="586"/>
      <c r="HO47" s="586"/>
      <c r="HP47" s="586"/>
      <c r="HQ47" s="586"/>
      <c r="HR47" s="586"/>
      <c r="HS47" s="586"/>
      <c r="HT47" s="586"/>
      <c r="HU47" s="586"/>
      <c r="HV47" s="586"/>
      <c r="HW47" s="586"/>
      <c r="HX47" s="586"/>
      <c r="HY47" s="586"/>
      <c r="HZ47" s="586"/>
      <c r="IA47" s="586"/>
      <c r="IB47" s="586"/>
      <c r="IC47" s="586"/>
      <c r="ID47" s="586"/>
      <c r="IE47" s="586"/>
      <c r="IF47" s="586"/>
      <c r="IG47" s="586"/>
      <c r="IH47" s="586"/>
      <c r="II47" s="586"/>
      <c r="IJ47" s="586"/>
      <c r="IK47" s="586"/>
      <c r="IL47" s="586"/>
      <c r="IM47" s="586"/>
      <c r="IN47" s="586"/>
      <c r="IO47" s="586"/>
      <c r="IP47" s="586"/>
      <c r="IQ47" s="586"/>
      <c r="IR47" s="586"/>
      <c r="IS47" s="586"/>
      <c r="IT47" s="586"/>
      <c r="IU47" s="586"/>
      <c r="IV47" s="586"/>
    </row>
    <row r="48" spans="1:256" s="79" customFormat="1" ht="13.5" customHeight="1">
      <c r="A48" s="86" t="s">
        <v>424</v>
      </c>
      <c r="B48" s="80">
        <v>3299</v>
      </c>
      <c r="C48" s="80">
        <v>5332</v>
      </c>
      <c r="D48" s="78" t="s">
        <v>425</v>
      </c>
      <c r="E48" s="74">
        <v>1000</v>
      </c>
      <c r="F48" s="75">
        <v>1000</v>
      </c>
      <c r="G48" s="74"/>
      <c r="H48" s="74">
        <v>1000</v>
      </c>
      <c r="I48" s="74">
        <v>900</v>
      </c>
      <c r="J48" s="74">
        <v>-700</v>
      </c>
      <c r="K48" s="25">
        <v>200000</v>
      </c>
      <c r="L48" s="9"/>
      <c r="M48" s="82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3"/>
      <c r="FP48" s="83"/>
      <c r="FQ48" s="83"/>
      <c r="FR48" s="83"/>
      <c r="FS48" s="83"/>
      <c r="FT48" s="83"/>
      <c r="FU48" s="83"/>
      <c r="FV48" s="83"/>
      <c r="FW48" s="83"/>
      <c r="FX48" s="83"/>
      <c r="FY48" s="83"/>
      <c r="FZ48" s="83"/>
      <c r="GA48" s="83"/>
      <c r="GB48" s="83"/>
      <c r="GC48" s="83"/>
      <c r="GD48" s="83"/>
      <c r="GE48" s="83"/>
      <c r="GF48" s="83"/>
      <c r="GG48" s="83"/>
      <c r="GH48" s="83"/>
      <c r="GI48" s="83"/>
      <c r="GJ48" s="83"/>
      <c r="GK48" s="83"/>
      <c r="GL48" s="83"/>
      <c r="GM48" s="83"/>
      <c r="GN48" s="83"/>
      <c r="GO48" s="83"/>
      <c r="GP48" s="83"/>
      <c r="GQ48" s="83"/>
      <c r="GR48" s="83"/>
      <c r="GS48" s="83"/>
      <c r="GT48" s="83"/>
      <c r="GU48" s="83"/>
      <c r="GV48" s="83"/>
      <c r="GW48" s="83"/>
      <c r="GX48" s="83"/>
      <c r="GY48" s="83"/>
      <c r="GZ48" s="83"/>
      <c r="HA48" s="83"/>
      <c r="HB48" s="83"/>
      <c r="HC48" s="83"/>
      <c r="HD48" s="83"/>
      <c r="HE48" s="83"/>
      <c r="HF48" s="83"/>
      <c r="HG48" s="83"/>
      <c r="HH48" s="83"/>
      <c r="HI48" s="83"/>
      <c r="HJ48" s="83"/>
      <c r="HK48" s="83"/>
      <c r="HL48" s="83"/>
      <c r="HM48" s="83"/>
      <c r="HN48" s="83"/>
      <c r="HO48" s="83"/>
      <c r="HP48" s="83"/>
      <c r="HQ48" s="83"/>
      <c r="HR48" s="83"/>
      <c r="HS48" s="83"/>
      <c r="HT48" s="83"/>
      <c r="HU48" s="83"/>
      <c r="HV48" s="83"/>
      <c r="HW48" s="83"/>
      <c r="HX48" s="83"/>
      <c r="HY48" s="83"/>
      <c r="HZ48" s="83"/>
      <c r="IA48" s="83"/>
      <c r="IB48" s="83"/>
      <c r="IC48" s="83"/>
      <c r="ID48" s="83"/>
      <c r="IE48" s="83"/>
      <c r="IF48" s="83"/>
      <c r="IG48" s="83"/>
      <c r="IH48" s="83"/>
      <c r="II48" s="83"/>
      <c r="IJ48" s="83"/>
      <c r="IK48" s="83"/>
      <c r="IL48" s="83"/>
      <c r="IM48" s="83"/>
      <c r="IN48" s="83"/>
      <c r="IO48" s="83"/>
      <c r="IP48" s="83"/>
      <c r="IQ48" s="83"/>
      <c r="IR48" s="83"/>
      <c r="IS48" s="83"/>
      <c r="IT48" s="83"/>
      <c r="IU48" s="83"/>
      <c r="IV48" s="83"/>
    </row>
    <row r="49" spans="1:256" s="79" customFormat="1" ht="13.5" customHeight="1">
      <c r="A49" s="78"/>
      <c r="B49" s="80">
        <v>3419</v>
      </c>
      <c r="C49" s="80">
        <v>5221</v>
      </c>
      <c r="D49" s="78" t="s">
        <v>268</v>
      </c>
      <c r="E49" s="74">
        <v>500</v>
      </c>
      <c r="F49" s="75">
        <v>128</v>
      </c>
      <c r="G49" s="74"/>
      <c r="H49" s="74">
        <v>500</v>
      </c>
      <c r="I49" s="74">
        <v>400</v>
      </c>
      <c r="J49" s="74"/>
      <c r="K49" s="25">
        <v>400000</v>
      </c>
      <c r="L49" s="9"/>
      <c r="M49" s="82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  <c r="FR49" s="83"/>
      <c r="FS49" s="83"/>
      <c r="FT49" s="83"/>
      <c r="FU49" s="83"/>
      <c r="FV49" s="83"/>
      <c r="FW49" s="83"/>
      <c r="FX49" s="83"/>
      <c r="FY49" s="83"/>
      <c r="FZ49" s="83"/>
      <c r="GA49" s="83"/>
      <c r="GB49" s="83"/>
      <c r="GC49" s="83"/>
      <c r="GD49" s="83"/>
      <c r="GE49" s="83"/>
      <c r="GF49" s="83"/>
      <c r="GG49" s="83"/>
      <c r="GH49" s="83"/>
      <c r="GI49" s="83"/>
      <c r="GJ49" s="83"/>
      <c r="GK49" s="83"/>
      <c r="GL49" s="83"/>
      <c r="GM49" s="83"/>
      <c r="GN49" s="83"/>
      <c r="GO49" s="83"/>
      <c r="GP49" s="83"/>
      <c r="GQ49" s="83"/>
      <c r="GR49" s="83"/>
      <c r="GS49" s="83"/>
      <c r="GT49" s="83"/>
      <c r="GU49" s="83"/>
      <c r="GV49" s="83"/>
      <c r="GW49" s="83"/>
      <c r="GX49" s="83"/>
      <c r="GY49" s="83"/>
      <c r="GZ49" s="83"/>
      <c r="HA49" s="83"/>
      <c r="HB49" s="83"/>
      <c r="HC49" s="83"/>
      <c r="HD49" s="83"/>
      <c r="HE49" s="83"/>
      <c r="HF49" s="83"/>
      <c r="HG49" s="83"/>
      <c r="HH49" s="83"/>
      <c r="HI49" s="83"/>
      <c r="HJ49" s="83"/>
      <c r="HK49" s="83"/>
      <c r="HL49" s="83"/>
      <c r="HM49" s="83"/>
      <c r="HN49" s="83"/>
      <c r="HO49" s="83"/>
      <c r="HP49" s="83"/>
      <c r="HQ49" s="83"/>
      <c r="HR49" s="83"/>
      <c r="HS49" s="83"/>
      <c r="HT49" s="83"/>
      <c r="HU49" s="83"/>
      <c r="HV49" s="83"/>
      <c r="HW49" s="83"/>
      <c r="HX49" s="83"/>
      <c r="HY49" s="83"/>
      <c r="HZ49" s="83"/>
      <c r="IA49" s="83"/>
      <c r="IB49" s="83"/>
      <c r="IC49" s="83"/>
      <c r="ID49" s="83"/>
      <c r="IE49" s="83"/>
      <c r="IF49" s="83"/>
      <c r="IG49" s="83"/>
      <c r="IH49" s="83"/>
      <c r="II49" s="83"/>
      <c r="IJ49" s="83"/>
      <c r="IK49" s="83"/>
      <c r="IL49" s="83"/>
      <c r="IM49" s="83"/>
      <c r="IN49" s="83"/>
      <c r="IO49" s="83"/>
      <c r="IP49" s="83"/>
      <c r="IQ49" s="83"/>
      <c r="IR49" s="83"/>
      <c r="IS49" s="83"/>
      <c r="IT49" s="83"/>
      <c r="IU49" s="83"/>
      <c r="IV49" s="83"/>
    </row>
    <row r="50" spans="1:256" s="79" customFormat="1" ht="13.5" customHeight="1">
      <c r="A50" s="78"/>
      <c r="B50" s="80">
        <v>3419</v>
      </c>
      <c r="C50" s="80">
        <v>5229</v>
      </c>
      <c r="D50" s="78" t="s">
        <v>564</v>
      </c>
      <c r="E50" s="74">
        <v>500</v>
      </c>
      <c r="F50" s="75">
        <v>30</v>
      </c>
      <c r="G50" s="74"/>
      <c r="H50" s="74">
        <v>500</v>
      </c>
      <c r="I50" s="74">
        <v>350</v>
      </c>
      <c r="J50" s="74"/>
      <c r="K50" s="25">
        <v>350000</v>
      </c>
      <c r="L50" s="9"/>
      <c r="M50" s="82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/>
      <c r="FM50" s="83"/>
      <c r="FN50" s="83"/>
      <c r="FO50" s="83"/>
      <c r="FP50" s="83"/>
      <c r="FQ50" s="83"/>
      <c r="FR50" s="83"/>
      <c r="FS50" s="83"/>
      <c r="FT50" s="83"/>
      <c r="FU50" s="83"/>
      <c r="FV50" s="83"/>
      <c r="FW50" s="83"/>
      <c r="FX50" s="83"/>
      <c r="FY50" s="83"/>
      <c r="FZ50" s="83"/>
      <c r="GA50" s="83"/>
      <c r="GB50" s="83"/>
      <c r="GC50" s="83"/>
      <c r="GD50" s="83"/>
      <c r="GE50" s="83"/>
      <c r="GF50" s="83"/>
      <c r="GG50" s="83"/>
      <c r="GH50" s="83"/>
      <c r="GI50" s="83"/>
      <c r="GJ50" s="83"/>
      <c r="GK50" s="83"/>
      <c r="GL50" s="83"/>
      <c r="GM50" s="83"/>
      <c r="GN50" s="83"/>
      <c r="GO50" s="83"/>
      <c r="GP50" s="83"/>
      <c r="GQ50" s="83"/>
      <c r="GR50" s="83"/>
      <c r="GS50" s="83"/>
      <c r="GT50" s="83"/>
      <c r="GU50" s="83"/>
      <c r="GV50" s="83"/>
      <c r="GW50" s="83"/>
      <c r="GX50" s="83"/>
      <c r="GY50" s="83"/>
      <c r="GZ50" s="83"/>
      <c r="HA50" s="83"/>
      <c r="HB50" s="83"/>
      <c r="HC50" s="83"/>
      <c r="HD50" s="83"/>
      <c r="HE50" s="83"/>
      <c r="HF50" s="83"/>
      <c r="HG50" s="83"/>
      <c r="HH50" s="83"/>
      <c r="HI50" s="83"/>
      <c r="HJ50" s="83"/>
      <c r="HK50" s="83"/>
      <c r="HL50" s="83"/>
      <c r="HM50" s="83"/>
      <c r="HN50" s="83"/>
      <c r="HO50" s="83"/>
      <c r="HP50" s="83"/>
      <c r="HQ50" s="83"/>
      <c r="HR50" s="83"/>
      <c r="HS50" s="83"/>
      <c r="HT50" s="83"/>
      <c r="HU50" s="83"/>
      <c r="HV50" s="83"/>
      <c r="HW50" s="83"/>
      <c r="HX50" s="83"/>
      <c r="HY50" s="83"/>
      <c r="HZ50" s="83"/>
      <c r="IA50" s="83"/>
      <c r="IB50" s="83"/>
      <c r="IC50" s="83"/>
      <c r="ID50" s="83"/>
      <c r="IE50" s="83"/>
      <c r="IF50" s="83"/>
      <c r="IG50" s="83"/>
      <c r="IH50" s="83"/>
      <c r="II50" s="83"/>
      <c r="IJ50" s="83"/>
      <c r="IK50" s="83"/>
      <c r="IL50" s="83"/>
      <c r="IM50" s="83"/>
      <c r="IN50" s="83"/>
      <c r="IO50" s="83"/>
      <c r="IP50" s="83"/>
      <c r="IQ50" s="83"/>
      <c r="IR50" s="83"/>
      <c r="IS50" s="83"/>
      <c r="IT50" s="83"/>
      <c r="IU50" s="83"/>
      <c r="IV50" s="83"/>
    </row>
    <row r="51" spans="1:256" s="79" customFormat="1" ht="13.5" customHeight="1">
      <c r="A51" s="78"/>
      <c r="B51" s="80">
        <v>3421</v>
      </c>
      <c r="C51" s="80">
        <v>5221</v>
      </c>
      <c r="D51" s="78" t="s">
        <v>426</v>
      </c>
      <c r="E51" s="74">
        <v>1100</v>
      </c>
      <c r="F51" s="75">
        <v>0</v>
      </c>
      <c r="G51" s="74"/>
      <c r="H51" s="74">
        <v>1100</v>
      </c>
      <c r="I51" s="74">
        <f>H51</f>
        <v>1100</v>
      </c>
      <c r="J51" s="74"/>
      <c r="K51" s="25">
        <v>1100000</v>
      </c>
      <c r="L51" s="9"/>
      <c r="M51" s="82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/>
      <c r="FM51" s="83"/>
      <c r="FN51" s="83"/>
      <c r="FO51" s="83"/>
      <c r="FP51" s="83"/>
      <c r="FQ51" s="83"/>
      <c r="FR51" s="83"/>
      <c r="FS51" s="83"/>
      <c r="FT51" s="83"/>
      <c r="FU51" s="83"/>
      <c r="FV51" s="83"/>
      <c r="FW51" s="83"/>
      <c r="FX51" s="83"/>
      <c r="FY51" s="83"/>
      <c r="FZ51" s="83"/>
      <c r="GA51" s="83"/>
      <c r="GB51" s="83"/>
      <c r="GC51" s="83"/>
      <c r="GD51" s="83"/>
      <c r="GE51" s="83"/>
      <c r="GF51" s="83"/>
      <c r="GG51" s="83"/>
      <c r="GH51" s="83"/>
      <c r="GI51" s="83"/>
      <c r="GJ51" s="83"/>
      <c r="GK51" s="83"/>
      <c r="GL51" s="83"/>
      <c r="GM51" s="83"/>
      <c r="GN51" s="83"/>
      <c r="GO51" s="83"/>
      <c r="GP51" s="83"/>
      <c r="GQ51" s="83"/>
      <c r="GR51" s="83"/>
      <c r="GS51" s="83"/>
      <c r="GT51" s="83"/>
      <c r="GU51" s="83"/>
      <c r="GV51" s="83"/>
      <c r="GW51" s="83"/>
      <c r="GX51" s="83"/>
      <c r="GY51" s="83"/>
      <c r="GZ51" s="83"/>
      <c r="HA51" s="83"/>
      <c r="HB51" s="83"/>
      <c r="HC51" s="83"/>
      <c r="HD51" s="83"/>
      <c r="HE51" s="83"/>
      <c r="HF51" s="83"/>
      <c r="HG51" s="83"/>
      <c r="HH51" s="83"/>
      <c r="HI51" s="83"/>
      <c r="HJ51" s="83"/>
      <c r="HK51" s="83"/>
      <c r="HL51" s="83"/>
      <c r="HM51" s="83"/>
      <c r="HN51" s="83"/>
      <c r="HO51" s="83"/>
      <c r="HP51" s="83"/>
      <c r="HQ51" s="83"/>
      <c r="HR51" s="83"/>
      <c r="HS51" s="83"/>
      <c r="HT51" s="83"/>
      <c r="HU51" s="83"/>
      <c r="HV51" s="83"/>
      <c r="HW51" s="83"/>
      <c r="HX51" s="83"/>
      <c r="HY51" s="83"/>
      <c r="HZ51" s="83"/>
      <c r="IA51" s="83"/>
      <c r="IB51" s="83"/>
      <c r="IC51" s="83"/>
      <c r="ID51" s="83"/>
      <c r="IE51" s="83"/>
      <c r="IF51" s="83"/>
      <c r="IG51" s="83"/>
      <c r="IH51" s="83"/>
      <c r="II51" s="83"/>
      <c r="IJ51" s="83"/>
      <c r="IK51" s="83"/>
      <c r="IL51" s="83"/>
      <c r="IM51" s="83"/>
      <c r="IN51" s="83"/>
      <c r="IO51" s="83"/>
      <c r="IP51" s="83"/>
      <c r="IQ51" s="83"/>
      <c r="IR51" s="83"/>
      <c r="IS51" s="83"/>
      <c r="IT51" s="83"/>
      <c r="IU51" s="83"/>
      <c r="IV51" s="83"/>
    </row>
    <row r="52" spans="1:256" s="76" customFormat="1" ht="13.5" customHeight="1">
      <c r="A52" s="11" t="s">
        <v>410</v>
      </c>
      <c r="B52" s="85"/>
      <c r="C52" s="85"/>
      <c r="D52" s="11"/>
      <c r="E52" s="71">
        <f aca="true" t="shared" si="3" ref="E52:K52">SUM(E48:E51)</f>
        <v>3100</v>
      </c>
      <c r="F52" s="71">
        <f t="shared" si="3"/>
        <v>1158</v>
      </c>
      <c r="G52" s="71">
        <f t="shared" si="3"/>
        <v>0</v>
      </c>
      <c r="H52" s="71">
        <f t="shared" si="3"/>
        <v>3100</v>
      </c>
      <c r="I52" s="71">
        <f t="shared" si="3"/>
        <v>2750</v>
      </c>
      <c r="J52" s="71">
        <f t="shared" si="3"/>
        <v>-700</v>
      </c>
      <c r="K52" s="599">
        <f t="shared" si="3"/>
        <v>2050000</v>
      </c>
      <c r="L52" s="71"/>
      <c r="M52" s="592"/>
      <c r="N52" s="586"/>
      <c r="O52" s="586"/>
      <c r="P52" s="586"/>
      <c r="Q52" s="586"/>
      <c r="R52" s="586"/>
      <c r="S52" s="586"/>
      <c r="T52" s="586"/>
      <c r="U52" s="586"/>
      <c r="V52" s="586"/>
      <c r="W52" s="586"/>
      <c r="X52" s="586"/>
      <c r="Y52" s="586"/>
      <c r="Z52" s="586"/>
      <c r="AA52" s="586"/>
      <c r="AB52" s="586"/>
      <c r="AC52" s="586"/>
      <c r="AD52" s="586"/>
      <c r="AE52" s="586"/>
      <c r="AF52" s="586"/>
      <c r="AG52" s="586"/>
      <c r="AH52" s="586"/>
      <c r="AI52" s="586"/>
      <c r="AJ52" s="586"/>
      <c r="AK52" s="586"/>
      <c r="AL52" s="586"/>
      <c r="AM52" s="586"/>
      <c r="AN52" s="586"/>
      <c r="AO52" s="586"/>
      <c r="AP52" s="586"/>
      <c r="AQ52" s="586"/>
      <c r="AR52" s="586"/>
      <c r="AS52" s="586"/>
      <c r="AT52" s="586"/>
      <c r="AU52" s="586"/>
      <c r="AV52" s="586"/>
      <c r="AW52" s="586"/>
      <c r="AX52" s="586"/>
      <c r="AY52" s="586"/>
      <c r="AZ52" s="586"/>
      <c r="BA52" s="586"/>
      <c r="BB52" s="586"/>
      <c r="BC52" s="586"/>
      <c r="BD52" s="586"/>
      <c r="BE52" s="586"/>
      <c r="BF52" s="586"/>
      <c r="BG52" s="586"/>
      <c r="BH52" s="586"/>
      <c r="BI52" s="586"/>
      <c r="BJ52" s="586"/>
      <c r="BK52" s="586"/>
      <c r="BL52" s="586"/>
      <c r="BM52" s="586"/>
      <c r="BN52" s="586"/>
      <c r="BO52" s="586"/>
      <c r="BP52" s="586"/>
      <c r="BQ52" s="586"/>
      <c r="BR52" s="586"/>
      <c r="BS52" s="586"/>
      <c r="BT52" s="586"/>
      <c r="BU52" s="586"/>
      <c r="BV52" s="586"/>
      <c r="BW52" s="586"/>
      <c r="BX52" s="586"/>
      <c r="BY52" s="586"/>
      <c r="BZ52" s="586"/>
      <c r="CA52" s="586"/>
      <c r="CB52" s="586"/>
      <c r="CC52" s="586"/>
      <c r="CD52" s="586"/>
      <c r="CE52" s="586"/>
      <c r="CF52" s="586"/>
      <c r="CG52" s="586"/>
      <c r="CH52" s="586"/>
      <c r="CI52" s="586"/>
      <c r="CJ52" s="586"/>
      <c r="CK52" s="586"/>
      <c r="CL52" s="586"/>
      <c r="CM52" s="586"/>
      <c r="CN52" s="586"/>
      <c r="CO52" s="586"/>
      <c r="CP52" s="586"/>
      <c r="CQ52" s="586"/>
      <c r="CR52" s="586"/>
      <c r="CS52" s="586"/>
      <c r="CT52" s="586"/>
      <c r="CU52" s="586"/>
      <c r="CV52" s="586"/>
      <c r="CW52" s="586"/>
      <c r="CX52" s="586"/>
      <c r="CY52" s="586"/>
      <c r="CZ52" s="586"/>
      <c r="DA52" s="586"/>
      <c r="DB52" s="586"/>
      <c r="DC52" s="586"/>
      <c r="DD52" s="586"/>
      <c r="DE52" s="586"/>
      <c r="DF52" s="586"/>
      <c r="DG52" s="586"/>
      <c r="DH52" s="586"/>
      <c r="DI52" s="586"/>
      <c r="DJ52" s="586"/>
      <c r="DK52" s="586"/>
      <c r="DL52" s="586"/>
      <c r="DM52" s="586"/>
      <c r="DN52" s="586"/>
      <c r="DO52" s="586"/>
      <c r="DP52" s="586"/>
      <c r="DQ52" s="586"/>
      <c r="DR52" s="586"/>
      <c r="DS52" s="586"/>
      <c r="DT52" s="586"/>
      <c r="DU52" s="586"/>
      <c r="DV52" s="586"/>
      <c r="DW52" s="586"/>
      <c r="DX52" s="586"/>
      <c r="DY52" s="586"/>
      <c r="DZ52" s="586"/>
      <c r="EA52" s="586"/>
      <c r="EB52" s="586"/>
      <c r="EC52" s="586"/>
      <c r="ED52" s="586"/>
      <c r="EE52" s="586"/>
      <c r="EF52" s="586"/>
      <c r="EG52" s="586"/>
      <c r="EH52" s="586"/>
      <c r="EI52" s="586"/>
      <c r="EJ52" s="586"/>
      <c r="EK52" s="586"/>
      <c r="EL52" s="586"/>
      <c r="EM52" s="586"/>
      <c r="EN52" s="586"/>
      <c r="EO52" s="586"/>
      <c r="EP52" s="586"/>
      <c r="EQ52" s="586"/>
      <c r="ER52" s="586"/>
      <c r="ES52" s="586"/>
      <c r="ET52" s="586"/>
      <c r="EU52" s="586"/>
      <c r="EV52" s="586"/>
      <c r="EW52" s="586"/>
      <c r="EX52" s="586"/>
      <c r="EY52" s="586"/>
      <c r="EZ52" s="586"/>
      <c r="FA52" s="586"/>
      <c r="FB52" s="586"/>
      <c r="FC52" s="586"/>
      <c r="FD52" s="586"/>
      <c r="FE52" s="586"/>
      <c r="FF52" s="586"/>
      <c r="FG52" s="586"/>
      <c r="FH52" s="586"/>
      <c r="FI52" s="586"/>
      <c r="FJ52" s="586"/>
      <c r="FK52" s="586"/>
      <c r="FL52" s="586"/>
      <c r="FM52" s="586"/>
      <c r="FN52" s="586"/>
      <c r="FO52" s="586"/>
      <c r="FP52" s="586"/>
      <c r="FQ52" s="586"/>
      <c r="FR52" s="586"/>
      <c r="FS52" s="586"/>
      <c r="FT52" s="586"/>
      <c r="FU52" s="586"/>
      <c r="FV52" s="586"/>
      <c r="FW52" s="586"/>
      <c r="FX52" s="586"/>
      <c r="FY52" s="586"/>
      <c r="FZ52" s="586"/>
      <c r="GA52" s="586"/>
      <c r="GB52" s="586"/>
      <c r="GC52" s="586"/>
      <c r="GD52" s="586"/>
      <c r="GE52" s="586"/>
      <c r="GF52" s="586"/>
      <c r="GG52" s="586"/>
      <c r="GH52" s="586"/>
      <c r="GI52" s="586"/>
      <c r="GJ52" s="586"/>
      <c r="GK52" s="586"/>
      <c r="GL52" s="586"/>
      <c r="GM52" s="586"/>
      <c r="GN52" s="586"/>
      <c r="GO52" s="586"/>
      <c r="GP52" s="586"/>
      <c r="GQ52" s="586"/>
      <c r="GR52" s="586"/>
      <c r="GS52" s="586"/>
      <c r="GT52" s="586"/>
      <c r="GU52" s="586"/>
      <c r="GV52" s="586"/>
      <c r="GW52" s="586"/>
      <c r="GX52" s="586"/>
      <c r="GY52" s="586"/>
      <c r="GZ52" s="586"/>
      <c r="HA52" s="586"/>
      <c r="HB52" s="586"/>
      <c r="HC52" s="586"/>
      <c r="HD52" s="586"/>
      <c r="HE52" s="586"/>
      <c r="HF52" s="586"/>
      <c r="HG52" s="586"/>
      <c r="HH52" s="586"/>
      <c r="HI52" s="586"/>
      <c r="HJ52" s="586"/>
      <c r="HK52" s="586"/>
      <c r="HL52" s="586"/>
      <c r="HM52" s="586"/>
      <c r="HN52" s="586"/>
      <c r="HO52" s="586"/>
      <c r="HP52" s="586"/>
      <c r="HQ52" s="586"/>
      <c r="HR52" s="586"/>
      <c r="HS52" s="586"/>
      <c r="HT52" s="586"/>
      <c r="HU52" s="586"/>
      <c r="HV52" s="586"/>
      <c r="HW52" s="586"/>
      <c r="HX52" s="586"/>
      <c r="HY52" s="586"/>
      <c r="HZ52" s="586"/>
      <c r="IA52" s="586"/>
      <c r="IB52" s="586"/>
      <c r="IC52" s="586"/>
      <c r="ID52" s="586"/>
      <c r="IE52" s="586"/>
      <c r="IF52" s="586"/>
      <c r="IG52" s="586"/>
      <c r="IH52" s="586"/>
      <c r="II52" s="586"/>
      <c r="IJ52" s="586"/>
      <c r="IK52" s="586"/>
      <c r="IL52" s="586"/>
      <c r="IM52" s="586"/>
      <c r="IN52" s="586"/>
      <c r="IO52" s="586"/>
      <c r="IP52" s="586"/>
      <c r="IQ52" s="586"/>
      <c r="IR52" s="586"/>
      <c r="IS52" s="586"/>
      <c r="IT52" s="586"/>
      <c r="IU52" s="586"/>
      <c r="IV52" s="586"/>
    </row>
    <row r="53" spans="1:256" s="79" customFormat="1" ht="13.5" customHeight="1">
      <c r="A53" s="86" t="s">
        <v>427</v>
      </c>
      <c r="B53" s="80">
        <v>4359</v>
      </c>
      <c r="C53" s="80">
        <v>5212</v>
      </c>
      <c r="D53" s="78" t="s">
        <v>428</v>
      </c>
      <c r="E53" s="74">
        <v>0</v>
      </c>
      <c r="F53" s="74">
        <v>500</v>
      </c>
      <c r="G53" s="74"/>
      <c r="H53" s="74">
        <v>0</v>
      </c>
      <c r="I53" s="74">
        <v>500</v>
      </c>
      <c r="J53" s="74"/>
      <c r="K53" s="25">
        <v>500000</v>
      </c>
      <c r="L53" s="9" t="s">
        <v>567</v>
      </c>
      <c r="M53" s="82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83"/>
      <c r="FY53" s="83"/>
      <c r="FZ53" s="83"/>
      <c r="GA53" s="83"/>
      <c r="GB53" s="83"/>
      <c r="GC53" s="83"/>
      <c r="GD53" s="83"/>
      <c r="GE53" s="83"/>
      <c r="GF53" s="83"/>
      <c r="GG53" s="83"/>
      <c r="GH53" s="83"/>
      <c r="GI53" s="83"/>
      <c r="GJ53" s="83"/>
      <c r="GK53" s="83"/>
      <c r="GL53" s="83"/>
      <c r="GM53" s="83"/>
      <c r="GN53" s="83"/>
      <c r="GO53" s="83"/>
      <c r="GP53" s="83"/>
      <c r="GQ53" s="83"/>
      <c r="GR53" s="83"/>
      <c r="GS53" s="83"/>
      <c r="GT53" s="83"/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/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/>
      <c r="HW53" s="83"/>
      <c r="HX53" s="83"/>
      <c r="HY53" s="83"/>
      <c r="HZ53" s="83"/>
      <c r="IA53" s="83"/>
      <c r="IB53" s="83"/>
      <c r="IC53" s="83"/>
      <c r="ID53" s="83"/>
      <c r="IE53" s="83"/>
      <c r="IF53" s="83"/>
      <c r="IG53" s="83"/>
      <c r="IH53" s="83"/>
      <c r="II53" s="83"/>
      <c r="IJ53" s="83"/>
      <c r="IK53" s="83"/>
      <c r="IL53" s="83"/>
      <c r="IM53" s="83"/>
      <c r="IN53" s="83"/>
      <c r="IO53" s="83"/>
      <c r="IP53" s="83"/>
      <c r="IQ53" s="83"/>
      <c r="IR53" s="83"/>
      <c r="IS53" s="83"/>
      <c r="IT53" s="83"/>
      <c r="IU53" s="83"/>
      <c r="IV53" s="83"/>
    </row>
    <row r="54" spans="1:256" s="79" customFormat="1" ht="13.5" customHeight="1">
      <c r="A54" s="86"/>
      <c r="B54" s="80">
        <v>4359</v>
      </c>
      <c r="C54" s="80">
        <v>5221</v>
      </c>
      <c r="D54" s="78" t="s">
        <v>429</v>
      </c>
      <c r="E54" s="74">
        <v>0</v>
      </c>
      <c r="F54" s="74">
        <v>0</v>
      </c>
      <c r="G54" s="74"/>
      <c r="H54" s="74">
        <v>500</v>
      </c>
      <c r="I54" s="87">
        <v>100</v>
      </c>
      <c r="J54" s="74"/>
      <c r="K54" s="8">
        <v>100000</v>
      </c>
      <c r="L54" s="9" t="s">
        <v>563</v>
      </c>
      <c r="M54" s="588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/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/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/>
      <c r="IK54" s="83"/>
      <c r="IL54" s="83"/>
      <c r="IM54" s="83"/>
      <c r="IN54" s="83"/>
      <c r="IO54" s="83"/>
      <c r="IP54" s="83"/>
      <c r="IQ54" s="83"/>
      <c r="IR54" s="83"/>
      <c r="IS54" s="83"/>
      <c r="IT54" s="83"/>
      <c r="IU54" s="83"/>
      <c r="IV54" s="83"/>
    </row>
    <row r="55" spans="1:256" s="79" customFormat="1" ht="13.5" customHeight="1">
      <c r="A55" s="78"/>
      <c r="B55" s="80">
        <v>4359</v>
      </c>
      <c r="C55" s="80">
        <v>5221</v>
      </c>
      <c r="D55" s="78" t="s">
        <v>430</v>
      </c>
      <c r="E55" s="74">
        <v>7500</v>
      </c>
      <c r="F55" s="75">
        <v>0</v>
      </c>
      <c r="G55" s="74"/>
      <c r="H55" s="74">
        <v>8000</v>
      </c>
      <c r="I55" s="87">
        <v>7500</v>
      </c>
      <c r="J55" s="74"/>
      <c r="K55" s="8">
        <v>7500000</v>
      </c>
      <c r="L55" s="9"/>
      <c r="M55" s="588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83"/>
      <c r="IH55" s="83"/>
      <c r="II55" s="83"/>
      <c r="IJ55" s="83"/>
      <c r="IK55" s="83"/>
      <c r="IL55" s="83"/>
      <c r="IM55" s="83"/>
      <c r="IN55" s="83"/>
      <c r="IO55" s="83"/>
      <c r="IP55" s="83"/>
      <c r="IQ55" s="83"/>
      <c r="IR55" s="83"/>
      <c r="IS55" s="83"/>
      <c r="IT55" s="83"/>
      <c r="IU55" s="83"/>
      <c r="IV55" s="83"/>
    </row>
    <row r="56" spans="1:256" s="79" customFormat="1" ht="13.5" customHeight="1">
      <c r="A56" s="78"/>
      <c r="B56" s="80">
        <v>4359</v>
      </c>
      <c r="C56" s="80">
        <v>5229</v>
      </c>
      <c r="D56" s="78" t="s">
        <v>431</v>
      </c>
      <c r="E56" s="74">
        <v>0</v>
      </c>
      <c r="F56" s="75">
        <v>0</v>
      </c>
      <c r="G56" s="74"/>
      <c r="H56" s="74">
        <v>20</v>
      </c>
      <c r="I56" s="87">
        <f>H56</f>
        <v>20</v>
      </c>
      <c r="J56" s="74"/>
      <c r="K56" s="8">
        <v>20000</v>
      </c>
      <c r="L56" s="9"/>
      <c r="M56" s="82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83"/>
      <c r="IH56" s="83"/>
      <c r="II56" s="83"/>
      <c r="IJ56" s="83"/>
      <c r="IK56" s="83"/>
      <c r="IL56" s="83"/>
      <c r="IM56" s="83"/>
      <c r="IN56" s="83"/>
      <c r="IO56" s="83"/>
      <c r="IP56" s="83"/>
      <c r="IQ56" s="83"/>
      <c r="IR56" s="83"/>
      <c r="IS56" s="83"/>
      <c r="IT56" s="83"/>
      <c r="IU56" s="83"/>
      <c r="IV56" s="83"/>
    </row>
    <row r="57" spans="1:256" s="79" customFormat="1" ht="13.5" customHeight="1">
      <c r="A57" s="78"/>
      <c r="B57" s="80">
        <v>4359</v>
      </c>
      <c r="C57" s="80">
        <v>5223</v>
      </c>
      <c r="D57" s="78" t="s">
        <v>432</v>
      </c>
      <c r="E57" s="74">
        <v>1200</v>
      </c>
      <c r="F57" s="75">
        <v>1200</v>
      </c>
      <c r="G57" s="74"/>
      <c r="H57" s="74">
        <v>1200</v>
      </c>
      <c r="I57" s="87">
        <f>H57</f>
        <v>1200</v>
      </c>
      <c r="J57" s="74"/>
      <c r="K57" s="8">
        <v>1200000</v>
      </c>
      <c r="L57" s="9"/>
      <c r="M57" s="82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83"/>
      <c r="FH57" s="83"/>
      <c r="FI57" s="83"/>
      <c r="FJ57" s="83"/>
      <c r="FK57" s="83"/>
      <c r="FL57" s="83"/>
      <c r="FM57" s="83"/>
      <c r="FN57" s="83"/>
      <c r="FO57" s="83"/>
      <c r="FP57" s="83"/>
      <c r="FQ57" s="83"/>
      <c r="FR57" s="83"/>
      <c r="FS57" s="83"/>
      <c r="FT57" s="83"/>
      <c r="FU57" s="83"/>
      <c r="FV57" s="83"/>
      <c r="FW57" s="83"/>
      <c r="FX57" s="83"/>
      <c r="FY57" s="83"/>
      <c r="FZ57" s="83"/>
      <c r="GA57" s="83"/>
      <c r="GB57" s="83"/>
      <c r="GC57" s="83"/>
      <c r="GD57" s="83"/>
      <c r="GE57" s="83"/>
      <c r="GF57" s="83"/>
      <c r="GG57" s="83"/>
      <c r="GH57" s="83"/>
      <c r="GI57" s="83"/>
      <c r="GJ57" s="83"/>
      <c r="GK57" s="83"/>
      <c r="GL57" s="83"/>
      <c r="GM57" s="83"/>
      <c r="GN57" s="83"/>
      <c r="GO57" s="83"/>
      <c r="GP57" s="83"/>
      <c r="GQ57" s="83"/>
      <c r="GR57" s="83"/>
      <c r="GS57" s="83"/>
      <c r="GT57" s="83"/>
      <c r="GU57" s="83"/>
      <c r="GV57" s="83"/>
      <c r="GW57" s="83"/>
      <c r="GX57" s="83"/>
      <c r="GY57" s="83"/>
      <c r="GZ57" s="83"/>
      <c r="HA57" s="83"/>
      <c r="HB57" s="83"/>
      <c r="HC57" s="83"/>
      <c r="HD57" s="83"/>
      <c r="HE57" s="83"/>
      <c r="HF57" s="83"/>
      <c r="HG57" s="83"/>
      <c r="HH57" s="83"/>
      <c r="HI57" s="83"/>
      <c r="HJ57" s="83"/>
      <c r="HK57" s="83"/>
      <c r="HL57" s="83"/>
      <c r="HM57" s="83"/>
      <c r="HN57" s="83"/>
      <c r="HO57" s="83"/>
      <c r="HP57" s="83"/>
      <c r="HQ57" s="83"/>
      <c r="HR57" s="83"/>
      <c r="HS57" s="83"/>
      <c r="HT57" s="83"/>
      <c r="HU57" s="83"/>
      <c r="HV57" s="83"/>
      <c r="HW57" s="83"/>
      <c r="HX57" s="83"/>
      <c r="HY57" s="83"/>
      <c r="HZ57" s="83"/>
      <c r="IA57" s="83"/>
      <c r="IB57" s="83"/>
      <c r="IC57" s="83"/>
      <c r="ID57" s="83"/>
      <c r="IE57" s="83"/>
      <c r="IF57" s="83"/>
      <c r="IG57" s="83"/>
      <c r="IH57" s="83"/>
      <c r="II57" s="83"/>
      <c r="IJ57" s="83"/>
      <c r="IK57" s="83"/>
      <c r="IL57" s="83"/>
      <c r="IM57" s="83"/>
      <c r="IN57" s="83"/>
      <c r="IO57" s="83"/>
      <c r="IP57" s="83"/>
      <c r="IQ57" s="83"/>
      <c r="IR57" s="83"/>
      <c r="IS57" s="83"/>
      <c r="IT57" s="83"/>
      <c r="IU57" s="83"/>
      <c r="IV57" s="83"/>
    </row>
    <row r="58" spans="1:256" s="79" customFormat="1" ht="13.5" customHeight="1">
      <c r="A58" s="78"/>
      <c r="B58" s="80">
        <v>5399</v>
      </c>
      <c r="C58" s="80">
        <v>5901</v>
      </c>
      <c r="D58" s="78" t="s">
        <v>433</v>
      </c>
      <c r="E58" s="74">
        <v>2000</v>
      </c>
      <c r="F58" s="75">
        <v>82</v>
      </c>
      <c r="G58" s="74"/>
      <c r="H58" s="74">
        <v>2000</v>
      </c>
      <c r="I58" s="87">
        <v>1000</v>
      </c>
      <c r="J58" s="74">
        <v>200</v>
      </c>
      <c r="K58" s="8">
        <v>1200000</v>
      </c>
      <c r="L58" s="9"/>
      <c r="M58" s="82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3"/>
      <c r="ES58" s="83"/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3"/>
      <c r="FF58" s="83"/>
      <c r="FG58" s="83"/>
      <c r="FH58" s="83"/>
      <c r="FI58" s="83"/>
      <c r="FJ58" s="83"/>
      <c r="FK58" s="83"/>
      <c r="FL58" s="83"/>
      <c r="FM58" s="83"/>
      <c r="FN58" s="83"/>
      <c r="FO58" s="83"/>
      <c r="FP58" s="83"/>
      <c r="FQ58" s="83"/>
      <c r="FR58" s="83"/>
      <c r="FS58" s="83"/>
      <c r="FT58" s="83"/>
      <c r="FU58" s="83"/>
      <c r="FV58" s="83"/>
      <c r="FW58" s="83"/>
      <c r="FX58" s="83"/>
      <c r="FY58" s="83"/>
      <c r="FZ58" s="83"/>
      <c r="GA58" s="83"/>
      <c r="GB58" s="83"/>
      <c r="GC58" s="83"/>
      <c r="GD58" s="83"/>
      <c r="GE58" s="83"/>
      <c r="GF58" s="83"/>
      <c r="GG58" s="83"/>
      <c r="GH58" s="83"/>
      <c r="GI58" s="83"/>
      <c r="GJ58" s="83"/>
      <c r="GK58" s="83"/>
      <c r="GL58" s="83"/>
      <c r="GM58" s="83"/>
      <c r="GN58" s="83"/>
      <c r="GO58" s="83"/>
      <c r="GP58" s="83"/>
      <c r="GQ58" s="83"/>
      <c r="GR58" s="83"/>
      <c r="GS58" s="83"/>
      <c r="GT58" s="83"/>
      <c r="GU58" s="83"/>
      <c r="GV58" s="83"/>
      <c r="GW58" s="83"/>
      <c r="GX58" s="83"/>
      <c r="GY58" s="83"/>
      <c r="GZ58" s="83"/>
      <c r="HA58" s="83"/>
      <c r="HB58" s="83"/>
      <c r="HC58" s="83"/>
      <c r="HD58" s="83"/>
      <c r="HE58" s="83"/>
      <c r="HF58" s="83"/>
      <c r="HG58" s="83"/>
      <c r="HH58" s="83"/>
      <c r="HI58" s="83"/>
      <c r="HJ58" s="83"/>
      <c r="HK58" s="83"/>
      <c r="HL58" s="83"/>
      <c r="HM58" s="83"/>
      <c r="HN58" s="83"/>
      <c r="HO58" s="83"/>
      <c r="HP58" s="83"/>
      <c r="HQ58" s="83"/>
      <c r="HR58" s="83"/>
      <c r="HS58" s="83"/>
      <c r="HT58" s="83"/>
      <c r="HU58" s="83"/>
      <c r="HV58" s="83"/>
      <c r="HW58" s="83"/>
      <c r="HX58" s="83"/>
      <c r="HY58" s="83"/>
      <c r="HZ58" s="83"/>
      <c r="IA58" s="83"/>
      <c r="IB58" s="83"/>
      <c r="IC58" s="83"/>
      <c r="ID58" s="83"/>
      <c r="IE58" s="83"/>
      <c r="IF58" s="83"/>
      <c r="IG58" s="83"/>
      <c r="IH58" s="83"/>
      <c r="II58" s="83"/>
      <c r="IJ58" s="83"/>
      <c r="IK58" s="83"/>
      <c r="IL58" s="83"/>
      <c r="IM58" s="83"/>
      <c r="IN58" s="83"/>
      <c r="IO58" s="83"/>
      <c r="IP58" s="83"/>
      <c r="IQ58" s="83"/>
      <c r="IR58" s="83"/>
      <c r="IS58" s="83"/>
      <c r="IT58" s="83"/>
      <c r="IU58" s="83"/>
      <c r="IV58" s="83"/>
    </row>
    <row r="59" spans="1:256" s="76" customFormat="1" ht="13.5" customHeight="1">
      <c r="A59" s="11" t="s">
        <v>410</v>
      </c>
      <c r="B59" s="85"/>
      <c r="C59" s="85"/>
      <c r="D59" s="11"/>
      <c r="E59" s="71">
        <f aca="true" t="shared" si="4" ref="E59:K59">SUM(E53:E58)</f>
        <v>10700</v>
      </c>
      <c r="F59" s="71">
        <f t="shared" si="4"/>
        <v>1782</v>
      </c>
      <c r="G59" s="71">
        <f t="shared" si="4"/>
        <v>0</v>
      </c>
      <c r="H59" s="71">
        <f t="shared" si="4"/>
        <v>11720</v>
      </c>
      <c r="I59" s="71">
        <f t="shared" si="4"/>
        <v>10320</v>
      </c>
      <c r="J59" s="71">
        <f t="shared" si="4"/>
        <v>200</v>
      </c>
      <c r="K59" s="599">
        <f t="shared" si="4"/>
        <v>10520000</v>
      </c>
      <c r="L59" s="71"/>
      <c r="M59" s="592"/>
      <c r="N59" s="586"/>
      <c r="O59" s="586"/>
      <c r="P59" s="586"/>
      <c r="Q59" s="586"/>
      <c r="R59" s="586"/>
      <c r="S59" s="586"/>
      <c r="T59" s="586"/>
      <c r="U59" s="586"/>
      <c r="V59" s="586"/>
      <c r="W59" s="586"/>
      <c r="X59" s="586"/>
      <c r="Y59" s="586"/>
      <c r="Z59" s="586"/>
      <c r="AA59" s="586"/>
      <c r="AB59" s="586"/>
      <c r="AC59" s="586"/>
      <c r="AD59" s="586"/>
      <c r="AE59" s="586"/>
      <c r="AF59" s="586"/>
      <c r="AG59" s="586"/>
      <c r="AH59" s="586"/>
      <c r="AI59" s="586"/>
      <c r="AJ59" s="586"/>
      <c r="AK59" s="586"/>
      <c r="AL59" s="586"/>
      <c r="AM59" s="586"/>
      <c r="AN59" s="586"/>
      <c r="AO59" s="586"/>
      <c r="AP59" s="586"/>
      <c r="AQ59" s="586"/>
      <c r="AR59" s="586"/>
      <c r="AS59" s="586"/>
      <c r="AT59" s="586"/>
      <c r="AU59" s="586"/>
      <c r="AV59" s="586"/>
      <c r="AW59" s="586"/>
      <c r="AX59" s="586"/>
      <c r="AY59" s="586"/>
      <c r="AZ59" s="586"/>
      <c r="BA59" s="586"/>
      <c r="BB59" s="586"/>
      <c r="BC59" s="586"/>
      <c r="BD59" s="586"/>
      <c r="BE59" s="586"/>
      <c r="BF59" s="586"/>
      <c r="BG59" s="586"/>
      <c r="BH59" s="586"/>
      <c r="BI59" s="586"/>
      <c r="BJ59" s="586"/>
      <c r="BK59" s="586"/>
      <c r="BL59" s="586"/>
      <c r="BM59" s="586"/>
      <c r="BN59" s="586"/>
      <c r="BO59" s="586"/>
      <c r="BP59" s="586"/>
      <c r="BQ59" s="586"/>
      <c r="BR59" s="586"/>
      <c r="BS59" s="586"/>
      <c r="BT59" s="586"/>
      <c r="BU59" s="586"/>
      <c r="BV59" s="586"/>
      <c r="BW59" s="586"/>
      <c r="BX59" s="586"/>
      <c r="BY59" s="586"/>
      <c r="BZ59" s="586"/>
      <c r="CA59" s="586"/>
      <c r="CB59" s="586"/>
      <c r="CC59" s="586"/>
      <c r="CD59" s="586"/>
      <c r="CE59" s="586"/>
      <c r="CF59" s="586"/>
      <c r="CG59" s="586"/>
      <c r="CH59" s="586"/>
      <c r="CI59" s="586"/>
      <c r="CJ59" s="586"/>
      <c r="CK59" s="586"/>
      <c r="CL59" s="586"/>
      <c r="CM59" s="586"/>
      <c r="CN59" s="586"/>
      <c r="CO59" s="586"/>
      <c r="CP59" s="586"/>
      <c r="CQ59" s="586"/>
      <c r="CR59" s="586"/>
      <c r="CS59" s="586"/>
      <c r="CT59" s="586"/>
      <c r="CU59" s="586"/>
      <c r="CV59" s="586"/>
      <c r="CW59" s="586"/>
      <c r="CX59" s="586"/>
      <c r="CY59" s="586"/>
      <c r="CZ59" s="586"/>
      <c r="DA59" s="586"/>
      <c r="DB59" s="586"/>
      <c r="DC59" s="586"/>
      <c r="DD59" s="586"/>
      <c r="DE59" s="586"/>
      <c r="DF59" s="586"/>
      <c r="DG59" s="586"/>
      <c r="DH59" s="586"/>
      <c r="DI59" s="586"/>
      <c r="DJ59" s="586"/>
      <c r="DK59" s="586"/>
      <c r="DL59" s="586"/>
      <c r="DM59" s="586"/>
      <c r="DN59" s="586"/>
      <c r="DO59" s="586"/>
      <c r="DP59" s="586"/>
      <c r="DQ59" s="586"/>
      <c r="DR59" s="586"/>
      <c r="DS59" s="586"/>
      <c r="DT59" s="586"/>
      <c r="DU59" s="586"/>
      <c r="DV59" s="586"/>
      <c r="DW59" s="586"/>
      <c r="DX59" s="586"/>
      <c r="DY59" s="586"/>
      <c r="DZ59" s="586"/>
      <c r="EA59" s="586"/>
      <c r="EB59" s="586"/>
      <c r="EC59" s="586"/>
      <c r="ED59" s="586"/>
      <c r="EE59" s="586"/>
      <c r="EF59" s="586"/>
      <c r="EG59" s="586"/>
      <c r="EH59" s="586"/>
      <c r="EI59" s="586"/>
      <c r="EJ59" s="586"/>
      <c r="EK59" s="586"/>
      <c r="EL59" s="586"/>
      <c r="EM59" s="586"/>
      <c r="EN59" s="586"/>
      <c r="EO59" s="586"/>
      <c r="EP59" s="586"/>
      <c r="EQ59" s="586"/>
      <c r="ER59" s="586"/>
      <c r="ES59" s="586"/>
      <c r="ET59" s="586"/>
      <c r="EU59" s="586"/>
      <c r="EV59" s="586"/>
      <c r="EW59" s="586"/>
      <c r="EX59" s="586"/>
      <c r="EY59" s="586"/>
      <c r="EZ59" s="586"/>
      <c r="FA59" s="586"/>
      <c r="FB59" s="586"/>
      <c r="FC59" s="586"/>
      <c r="FD59" s="586"/>
      <c r="FE59" s="586"/>
      <c r="FF59" s="586"/>
      <c r="FG59" s="586"/>
      <c r="FH59" s="586"/>
      <c r="FI59" s="586"/>
      <c r="FJ59" s="586"/>
      <c r="FK59" s="586"/>
      <c r="FL59" s="586"/>
      <c r="FM59" s="586"/>
      <c r="FN59" s="586"/>
      <c r="FO59" s="586"/>
      <c r="FP59" s="586"/>
      <c r="FQ59" s="586"/>
      <c r="FR59" s="586"/>
      <c r="FS59" s="586"/>
      <c r="FT59" s="586"/>
      <c r="FU59" s="586"/>
      <c r="FV59" s="586"/>
      <c r="FW59" s="586"/>
      <c r="FX59" s="586"/>
      <c r="FY59" s="586"/>
      <c r="FZ59" s="586"/>
      <c r="GA59" s="586"/>
      <c r="GB59" s="586"/>
      <c r="GC59" s="586"/>
      <c r="GD59" s="586"/>
      <c r="GE59" s="586"/>
      <c r="GF59" s="586"/>
      <c r="GG59" s="586"/>
      <c r="GH59" s="586"/>
      <c r="GI59" s="586"/>
      <c r="GJ59" s="586"/>
      <c r="GK59" s="586"/>
      <c r="GL59" s="586"/>
      <c r="GM59" s="586"/>
      <c r="GN59" s="586"/>
      <c r="GO59" s="586"/>
      <c r="GP59" s="586"/>
      <c r="GQ59" s="586"/>
      <c r="GR59" s="586"/>
      <c r="GS59" s="586"/>
      <c r="GT59" s="586"/>
      <c r="GU59" s="586"/>
      <c r="GV59" s="586"/>
      <c r="GW59" s="586"/>
      <c r="GX59" s="586"/>
      <c r="GY59" s="586"/>
      <c r="GZ59" s="586"/>
      <c r="HA59" s="586"/>
      <c r="HB59" s="586"/>
      <c r="HC59" s="586"/>
      <c r="HD59" s="586"/>
      <c r="HE59" s="586"/>
      <c r="HF59" s="586"/>
      <c r="HG59" s="586"/>
      <c r="HH59" s="586"/>
      <c r="HI59" s="586"/>
      <c r="HJ59" s="586"/>
      <c r="HK59" s="586"/>
      <c r="HL59" s="586"/>
      <c r="HM59" s="586"/>
      <c r="HN59" s="586"/>
      <c r="HO59" s="586"/>
      <c r="HP59" s="586"/>
      <c r="HQ59" s="586"/>
      <c r="HR59" s="586"/>
      <c r="HS59" s="586"/>
      <c r="HT59" s="586"/>
      <c r="HU59" s="586"/>
      <c r="HV59" s="586"/>
      <c r="HW59" s="586"/>
      <c r="HX59" s="586"/>
      <c r="HY59" s="586"/>
      <c r="HZ59" s="586"/>
      <c r="IA59" s="586"/>
      <c r="IB59" s="586"/>
      <c r="IC59" s="586"/>
      <c r="ID59" s="586"/>
      <c r="IE59" s="586"/>
      <c r="IF59" s="586"/>
      <c r="IG59" s="586"/>
      <c r="IH59" s="586"/>
      <c r="II59" s="586"/>
      <c r="IJ59" s="586"/>
      <c r="IK59" s="586"/>
      <c r="IL59" s="586"/>
      <c r="IM59" s="586"/>
      <c r="IN59" s="586"/>
      <c r="IO59" s="586"/>
      <c r="IP59" s="586"/>
      <c r="IQ59" s="586"/>
      <c r="IR59" s="586"/>
      <c r="IS59" s="586"/>
      <c r="IT59" s="586"/>
      <c r="IU59" s="586"/>
      <c r="IV59" s="586"/>
    </row>
    <row r="60" spans="1:256" s="79" customFormat="1" ht="13.5" customHeight="1">
      <c r="A60" s="86" t="s">
        <v>434</v>
      </c>
      <c r="B60" s="80">
        <v>3792</v>
      </c>
      <c r="C60" s="80">
        <v>5221</v>
      </c>
      <c r="D60" s="86" t="s">
        <v>435</v>
      </c>
      <c r="E60" s="74">
        <v>2350</v>
      </c>
      <c r="F60" s="75">
        <v>2350</v>
      </c>
      <c r="G60" s="74"/>
      <c r="H60" s="74">
        <v>2350</v>
      </c>
      <c r="I60" s="87">
        <v>2000</v>
      </c>
      <c r="J60" s="74"/>
      <c r="K60" s="8">
        <v>2000000</v>
      </c>
      <c r="L60" s="9"/>
      <c r="M60" s="588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3"/>
      <c r="FF60" s="83"/>
      <c r="FG60" s="83"/>
      <c r="FH60" s="83"/>
      <c r="FI60" s="83"/>
      <c r="FJ60" s="83"/>
      <c r="FK60" s="83"/>
      <c r="FL60" s="83"/>
      <c r="FM60" s="83"/>
      <c r="FN60" s="83"/>
      <c r="FO60" s="83"/>
      <c r="FP60" s="83"/>
      <c r="FQ60" s="83"/>
      <c r="FR60" s="83"/>
      <c r="FS60" s="83"/>
      <c r="FT60" s="83"/>
      <c r="FU60" s="83"/>
      <c r="FV60" s="83"/>
      <c r="FW60" s="83"/>
      <c r="FX60" s="83"/>
      <c r="FY60" s="83"/>
      <c r="FZ60" s="83"/>
      <c r="GA60" s="83"/>
      <c r="GB60" s="83"/>
      <c r="GC60" s="83"/>
      <c r="GD60" s="83"/>
      <c r="GE60" s="83"/>
      <c r="GF60" s="83"/>
      <c r="GG60" s="83"/>
      <c r="GH60" s="83"/>
      <c r="GI60" s="83"/>
      <c r="GJ60" s="83"/>
      <c r="GK60" s="83"/>
      <c r="GL60" s="83"/>
      <c r="GM60" s="83"/>
      <c r="GN60" s="83"/>
      <c r="GO60" s="83"/>
      <c r="GP60" s="83"/>
      <c r="GQ60" s="83"/>
      <c r="GR60" s="83"/>
      <c r="GS60" s="83"/>
      <c r="GT60" s="83"/>
      <c r="GU60" s="83"/>
      <c r="GV60" s="83"/>
      <c r="GW60" s="83"/>
      <c r="GX60" s="83"/>
      <c r="GY60" s="83"/>
      <c r="GZ60" s="83"/>
      <c r="HA60" s="83"/>
      <c r="HB60" s="83"/>
      <c r="HC60" s="83"/>
      <c r="HD60" s="83"/>
      <c r="HE60" s="83"/>
      <c r="HF60" s="83"/>
      <c r="HG60" s="83"/>
      <c r="HH60" s="83"/>
      <c r="HI60" s="83"/>
      <c r="HJ60" s="83"/>
      <c r="HK60" s="83"/>
      <c r="HL60" s="83"/>
      <c r="HM60" s="83"/>
      <c r="HN60" s="83"/>
      <c r="HO60" s="83"/>
      <c r="HP60" s="83"/>
      <c r="HQ60" s="83"/>
      <c r="HR60" s="83"/>
      <c r="HS60" s="83"/>
      <c r="HT60" s="83"/>
      <c r="HU60" s="83"/>
      <c r="HV60" s="83"/>
      <c r="HW60" s="83"/>
      <c r="HX60" s="83"/>
      <c r="HY60" s="83"/>
      <c r="HZ60" s="83"/>
      <c r="IA60" s="83"/>
      <c r="IB60" s="83"/>
      <c r="IC60" s="83"/>
      <c r="ID60" s="83"/>
      <c r="IE60" s="83"/>
      <c r="IF60" s="83"/>
      <c r="IG60" s="83"/>
      <c r="IH60" s="83"/>
      <c r="II60" s="83"/>
      <c r="IJ60" s="83"/>
      <c r="IK60" s="83"/>
      <c r="IL60" s="83"/>
      <c r="IM60" s="83"/>
      <c r="IN60" s="83"/>
      <c r="IO60" s="83"/>
      <c r="IP60" s="83"/>
      <c r="IQ60" s="83"/>
      <c r="IR60" s="83"/>
      <c r="IS60" s="83"/>
      <c r="IT60" s="83"/>
      <c r="IU60" s="83"/>
      <c r="IV60" s="83"/>
    </row>
    <row r="61" spans="1:256" s="79" customFormat="1" ht="13.5" customHeight="1">
      <c r="A61" s="88"/>
      <c r="B61" s="80">
        <v>3799</v>
      </c>
      <c r="C61" s="80">
        <v>5222</v>
      </c>
      <c r="D61" s="86" t="s">
        <v>436</v>
      </c>
      <c r="E61" s="89">
        <v>200</v>
      </c>
      <c r="F61" s="75">
        <v>272</v>
      </c>
      <c r="G61" s="74"/>
      <c r="H61" s="74">
        <v>200</v>
      </c>
      <c r="I61" s="87">
        <f>H61</f>
        <v>200</v>
      </c>
      <c r="J61" s="74"/>
      <c r="K61" s="8">
        <v>200000</v>
      </c>
      <c r="L61" s="9"/>
      <c r="M61" s="588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3"/>
      <c r="FF61" s="83"/>
      <c r="FG61" s="83"/>
      <c r="FH61" s="83"/>
      <c r="FI61" s="83"/>
      <c r="FJ61" s="83"/>
      <c r="FK61" s="83"/>
      <c r="FL61" s="83"/>
      <c r="FM61" s="83"/>
      <c r="FN61" s="83"/>
      <c r="FO61" s="83"/>
      <c r="FP61" s="83"/>
      <c r="FQ61" s="83"/>
      <c r="FR61" s="83"/>
      <c r="FS61" s="83"/>
      <c r="FT61" s="83"/>
      <c r="FU61" s="83"/>
      <c r="FV61" s="83"/>
      <c r="FW61" s="83"/>
      <c r="FX61" s="83"/>
      <c r="FY61" s="83"/>
      <c r="FZ61" s="83"/>
      <c r="GA61" s="83"/>
      <c r="GB61" s="83"/>
      <c r="GC61" s="83"/>
      <c r="GD61" s="83"/>
      <c r="GE61" s="83"/>
      <c r="GF61" s="83"/>
      <c r="GG61" s="83"/>
      <c r="GH61" s="83"/>
      <c r="GI61" s="83"/>
      <c r="GJ61" s="83"/>
      <c r="GK61" s="83"/>
      <c r="GL61" s="83"/>
      <c r="GM61" s="83"/>
      <c r="GN61" s="83"/>
      <c r="GO61" s="83"/>
      <c r="GP61" s="83"/>
      <c r="GQ61" s="83"/>
      <c r="GR61" s="83"/>
      <c r="GS61" s="83"/>
      <c r="GT61" s="83"/>
      <c r="GU61" s="83"/>
      <c r="GV61" s="83"/>
      <c r="GW61" s="83"/>
      <c r="GX61" s="83"/>
      <c r="GY61" s="83"/>
      <c r="GZ61" s="83"/>
      <c r="HA61" s="83"/>
      <c r="HB61" s="83"/>
      <c r="HC61" s="83"/>
      <c r="HD61" s="83"/>
      <c r="HE61" s="83"/>
      <c r="HF61" s="83"/>
      <c r="HG61" s="83"/>
      <c r="HH61" s="83"/>
      <c r="HI61" s="83"/>
      <c r="HJ61" s="83"/>
      <c r="HK61" s="83"/>
      <c r="HL61" s="83"/>
      <c r="HM61" s="83"/>
      <c r="HN61" s="83"/>
      <c r="HO61" s="83"/>
      <c r="HP61" s="83"/>
      <c r="HQ61" s="83"/>
      <c r="HR61" s="83"/>
      <c r="HS61" s="83"/>
      <c r="HT61" s="83"/>
      <c r="HU61" s="83"/>
      <c r="HV61" s="83"/>
      <c r="HW61" s="83"/>
      <c r="HX61" s="83"/>
      <c r="HY61" s="83"/>
      <c r="HZ61" s="83"/>
      <c r="IA61" s="83"/>
      <c r="IB61" s="83"/>
      <c r="IC61" s="83"/>
      <c r="ID61" s="83"/>
      <c r="IE61" s="83"/>
      <c r="IF61" s="83"/>
      <c r="IG61" s="83"/>
      <c r="IH61" s="83"/>
      <c r="II61" s="83"/>
      <c r="IJ61" s="83"/>
      <c r="IK61" s="83"/>
      <c r="IL61" s="83"/>
      <c r="IM61" s="83"/>
      <c r="IN61" s="83"/>
      <c r="IO61" s="83"/>
      <c r="IP61" s="83"/>
      <c r="IQ61" s="83"/>
      <c r="IR61" s="83"/>
      <c r="IS61" s="83"/>
      <c r="IT61" s="83"/>
      <c r="IU61" s="83"/>
      <c r="IV61" s="83"/>
    </row>
    <row r="62" spans="1:256" s="79" customFormat="1" ht="13.5" customHeight="1">
      <c r="A62" s="88"/>
      <c r="B62" s="80">
        <v>3799</v>
      </c>
      <c r="C62" s="80">
        <v>5229</v>
      </c>
      <c r="D62" s="86" t="s">
        <v>436</v>
      </c>
      <c r="E62" s="89">
        <v>200</v>
      </c>
      <c r="F62" s="75">
        <v>62</v>
      </c>
      <c r="G62" s="74"/>
      <c r="H62" s="74">
        <v>200</v>
      </c>
      <c r="I62" s="87">
        <f>H62</f>
        <v>200</v>
      </c>
      <c r="J62" s="74"/>
      <c r="K62" s="8">
        <v>200000</v>
      </c>
      <c r="L62" s="9"/>
      <c r="M62" s="588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3"/>
      <c r="ES62" s="83"/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83"/>
      <c r="FF62" s="83"/>
      <c r="FG62" s="83"/>
      <c r="FH62" s="83"/>
      <c r="FI62" s="83"/>
      <c r="FJ62" s="83"/>
      <c r="FK62" s="83"/>
      <c r="FL62" s="83"/>
      <c r="FM62" s="83"/>
      <c r="FN62" s="83"/>
      <c r="FO62" s="83"/>
      <c r="FP62" s="83"/>
      <c r="FQ62" s="83"/>
      <c r="FR62" s="83"/>
      <c r="FS62" s="83"/>
      <c r="FT62" s="83"/>
      <c r="FU62" s="83"/>
      <c r="FV62" s="83"/>
      <c r="FW62" s="83"/>
      <c r="FX62" s="83"/>
      <c r="FY62" s="83"/>
      <c r="FZ62" s="83"/>
      <c r="GA62" s="83"/>
      <c r="GB62" s="83"/>
      <c r="GC62" s="83"/>
      <c r="GD62" s="83"/>
      <c r="GE62" s="83"/>
      <c r="GF62" s="83"/>
      <c r="GG62" s="83"/>
      <c r="GH62" s="83"/>
      <c r="GI62" s="83"/>
      <c r="GJ62" s="83"/>
      <c r="GK62" s="83"/>
      <c r="GL62" s="83"/>
      <c r="GM62" s="83"/>
      <c r="GN62" s="83"/>
      <c r="GO62" s="83"/>
      <c r="GP62" s="83"/>
      <c r="GQ62" s="83"/>
      <c r="GR62" s="83"/>
      <c r="GS62" s="83"/>
      <c r="GT62" s="83"/>
      <c r="GU62" s="83"/>
      <c r="GV62" s="83"/>
      <c r="GW62" s="83"/>
      <c r="GX62" s="83"/>
      <c r="GY62" s="83"/>
      <c r="GZ62" s="83"/>
      <c r="HA62" s="83"/>
      <c r="HB62" s="83"/>
      <c r="HC62" s="83"/>
      <c r="HD62" s="83"/>
      <c r="HE62" s="83"/>
      <c r="HF62" s="83"/>
      <c r="HG62" s="83"/>
      <c r="HH62" s="83"/>
      <c r="HI62" s="83"/>
      <c r="HJ62" s="83"/>
      <c r="HK62" s="83"/>
      <c r="HL62" s="83"/>
      <c r="HM62" s="83"/>
      <c r="HN62" s="83"/>
      <c r="HO62" s="83"/>
      <c r="HP62" s="83"/>
      <c r="HQ62" s="83"/>
      <c r="HR62" s="83"/>
      <c r="HS62" s="83"/>
      <c r="HT62" s="83"/>
      <c r="HU62" s="83"/>
      <c r="HV62" s="83"/>
      <c r="HW62" s="83"/>
      <c r="HX62" s="83"/>
      <c r="HY62" s="83"/>
      <c r="HZ62" s="83"/>
      <c r="IA62" s="83"/>
      <c r="IB62" s="83"/>
      <c r="IC62" s="83"/>
      <c r="ID62" s="83"/>
      <c r="IE62" s="83"/>
      <c r="IF62" s="83"/>
      <c r="IG62" s="83"/>
      <c r="IH62" s="83"/>
      <c r="II62" s="83"/>
      <c r="IJ62" s="83"/>
      <c r="IK62" s="83"/>
      <c r="IL62" s="83"/>
      <c r="IM62" s="83"/>
      <c r="IN62" s="83"/>
      <c r="IO62" s="83"/>
      <c r="IP62" s="83"/>
      <c r="IQ62" s="83"/>
      <c r="IR62" s="83"/>
      <c r="IS62" s="83"/>
      <c r="IT62" s="83"/>
      <c r="IU62" s="83"/>
      <c r="IV62" s="83"/>
    </row>
    <row r="63" spans="1:256" s="76" customFormat="1" ht="13.5" customHeight="1" thickBot="1">
      <c r="A63" s="90" t="s">
        <v>410</v>
      </c>
      <c r="B63" s="91"/>
      <c r="C63" s="91"/>
      <c r="D63" s="90"/>
      <c r="E63" s="92">
        <f aca="true" t="shared" si="5" ref="E63:K63">SUM(E60:E62)</f>
        <v>2750</v>
      </c>
      <c r="F63" s="92">
        <f t="shared" si="5"/>
        <v>2684</v>
      </c>
      <c r="G63" s="92">
        <f t="shared" si="5"/>
        <v>0</v>
      </c>
      <c r="H63" s="92">
        <f t="shared" si="5"/>
        <v>2750</v>
      </c>
      <c r="I63" s="92">
        <f t="shared" si="5"/>
        <v>2400</v>
      </c>
      <c r="J63" s="92">
        <f t="shared" si="5"/>
        <v>0</v>
      </c>
      <c r="K63" s="600">
        <f t="shared" si="5"/>
        <v>2400000</v>
      </c>
      <c r="L63" s="92"/>
      <c r="M63" s="592"/>
      <c r="N63" s="586"/>
      <c r="O63" s="586"/>
      <c r="P63" s="586"/>
      <c r="Q63" s="586"/>
      <c r="R63" s="586"/>
      <c r="S63" s="586"/>
      <c r="T63" s="586"/>
      <c r="U63" s="586"/>
      <c r="V63" s="586"/>
      <c r="W63" s="586"/>
      <c r="X63" s="586"/>
      <c r="Y63" s="586"/>
      <c r="Z63" s="586"/>
      <c r="AA63" s="586"/>
      <c r="AB63" s="586"/>
      <c r="AC63" s="586"/>
      <c r="AD63" s="586"/>
      <c r="AE63" s="586"/>
      <c r="AF63" s="586"/>
      <c r="AG63" s="586"/>
      <c r="AH63" s="586"/>
      <c r="AI63" s="586"/>
      <c r="AJ63" s="586"/>
      <c r="AK63" s="586"/>
      <c r="AL63" s="586"/>
      <c r="AM63" s="586"/>
      <c r="AN63" s="586"/>
      <c r="AO63" s="586"/>
      <c r="AP63" s="586"/>
      <c r="AQ63" s="586"/>
      <c r="AR63" s="586"/>
      <c r="AS63" s="586"/>
      <c r="AT63" s="586"/>
      <c r="AU63" s="586"/>
      <c r="AV63" s="586"/>
      <c r="AW63" s="586"/>
      <c r="AX63" s="586"/>
      <c r="AY63" s="586"/>
      <c r="AZ63" s="586"/>
      <c r="BA63" s="586"/>
      <c r="BB63" s="586"/>
      <c r="BC63" s="586"/>
      <c r="BD63" s="586"/>
      <c r="BE63" s="586"/>
      <c r="BF63" s="586"/>
      <c r="BG63" s="586"/>
      <c r="BH63" s="586"/>
      <c r="BI63" s="586"/>
      <c r="BJ63" s="586"/>
      <c r="BK63" s="586"/>
      <c r="BL63" s="586"/>
      <c r="BM63" s="586"/>
      <c r="BN63" s="586"/>
      <c r="BO63" s="586"/>
      <c r="BP63" s="586"/>
      <c r="BQ63" s="586"/>
      <c r="BR63" s="586"/>
      <c r="BS63" s="586"/>
      <c r="BT63" s="586"/>
      <c r="BU63" s="586"/>
      <c r="BV63" s="586"/>
      <c r="BW63" s="586"/>
      <c r="BX63" s="586"/>
      <c r="BY63" s="586"/>
      <c r="BZ63" s="586"/>
      <c r="CA63" s="586"/>
      <c r="CB63" s="586"/>
      <c r="CC63" s="586"/>
      <c r="CD63" s="586"/>
      <c r="CE63" s="586"/>
      <c r="CF63" s="586"/>
      <c r="CG63" s="586"/>
      <c r="CH63" s="586"/>
      <c r="CI63" s="586"/>
      <c r="CJ63" s="586"/>
      <c r="CK63" s="586"/>
      <c r="CL63" s="586"/>
      <c r="CM63" s="586"/>
      <c r="CN63" s="586"/>
      <c r="CO63" s="586"/>
      <c r="CP63" s="586"/>
      <c r="CQ63" s="586"/>
      <c r="CR63" s="586"/>
      <c r="CS63" s="586"/>
      <c r="CT63" s="586"/>
      <c r="CU63" s="586"/>
      <c r="CV63" s="586"/>
      <c r="CW63" s="586"/>
      <c r="CX63" s="586"/>
      <c r="CY63" s="586"/>
      <c r="CZ63" s="586"/>
      <c r="DA63" s="586"/>
      <c r="DB63" s="586"/>
      <c r="DC63" s="586"/>
      <c r="DD63" s="586"/>
      <c r="DE63" s="586"/>
      <c r="DF63" s="586"/>
      <c r="DG63" s="586"/>
      <c r="DH63" s="586"/>
      <c r="DI63" s="586"/>
      <c r="DJ63" s="586"/>
      <c r="DK63" s="586"/>
      <c r="DL63" s="586"/>
      <c r="DM63" s="586"/>
      <c r="DN63" s="586"/>
      <c r="DO63" s="586"/>
      <c r="DP63" s="586"/>
      <c r="DQ63" s="586"/>
      <c r="DR63" s="586"/>
      <c r="DS63" s="586"/>
      <c r="DT63" s="586"/>
      <c r="DU63" s="586"/>
      <c r="DV63" s="586"/>
      <c r="DW63" s="586"/>
      <c r="DX63" s="586"/>
      <c r="DY63" s="586"/>
      <c r="DZ63" s="586"/>
      <c r="EA63" s="586"/>
      <c r="EB63" s="586"/>
      <c r="EC63" s="586"/>
      <c r="ED63" s="586"/>
      <c r="EE63" s="586"/>
      <c r="EF63" s="586"/>
      <c r="EG63" s="586"/>
      <c r="EH63" s="586"/>
      <c r="EI63" s="586"/>
      <c r="EJ63" s="586"/>
      <c r="EK63" s="586"/>
      <c r="EL63" s="586"/>
      <c r="EM63" s="586"/>
      <c r="EN63" s="586"/>
      <c r="EO63" s="586"/>
      <c r="EP63" s="586"/>
      <c r="EQ63" s="586"/>
      <c r="ER63" s="586"/>
      <c r="ES63" s="586"/>
      <c r="ET63" s="586"/>
      <c r="EU63" s="586"/>
      <c r="EV63" s="586"/>
      <c r="EW63" s="586"/>
      <c r="EX63" s="586"/>
      <c r="EY63" s="586"/>
      <c r="EZ63" s="586"/>
      <c r="FA63" s="586"/>
      <c r="FB63" s="586"/>
      <c r="FC63" s="586"/>
      <c r="FD63" s="586"/>
      <c r="FE63" s="586"/>
      <c r="FF63" s="586"/>
      <c r="FG63" s="586"/>
      <c r="FH63" s="586"/>
      <c r="FI63" s="586"/>
      <c r="FJ63" s="586"/>
      <c r="FK63" s="586"/>
      <c r="FL63" s="586"/>
      <c r="FM63" s="586"/>
      <c r="FN63" s="586"/>
      <c r="FO63" s="586"/>
      <c r="FP63" s="586"/>
      <c r="FQ63" s="586"/>
      <c r="FR63" s="586"/>
      <c r="FS63" s="586"/>
      <c r="FT63" s="586"/>
      <c r="FU63" s="586"/>
      <c r="FV63" s="586"/>
      <c r="FW63" s="586"/>
      <c r="FX63" s="586"/>
      <c r="FY63" s="586"/>
      <c r="FZ63" s="586"/>
      <c r="GA63" s="586"/>
      <c r="GB63" s="586"/>
      <c r="GC63" s="586"/>
      <c r="GD63" s="586"/>
      <c r="GE63" s="586"/>
      <c r="GF63" s="586"/>
      <c r="GG63" s="586"/>
      <c r="GH63" s="586"/>
      <c r="GI63" s="586"/>
      <c r="GJ63" s="586"/>
      <c r="GK63" s="586"/>
      <c r="GL63" s="586"/>
      <c r="GM63" s="586"/>
      <c r="GN63" s="586"/>
      <c r="GO63" s="586"/>
      <c r="GP63" s="586"/>
      <c r="GQ63" s="586"/>
      <c r="GR63" s="586"/>
      <c r="GS63" s="586"/>
      <c r="GT63" s="586"/>
      <c r="GU63" s="586"/>
      <c r="GV63" s="586"/>
      <c r="GW63" s="586"/>
      <c r="GX63" s="586"/>
      <c r="GY63" s="586"/>
      <c r="GZ63" s="586"/>
      <c r="HA63" s="586"/>
      <c r="HB63" s="586"/>
      <c r="HC63" s="586"/>
      <c r="HD63" s="586"/>
      <c r="HE63" s="586"/>
      <c r="HF63" s="586"/>
      <c r="HG63" s="586"/>
      <c r="HH63" s="586"/>
      <c r="HI63" s="586"/>
      <c r="HJ63" s="586"/>
      <c r="HK63" s="586"/>
      <c r="HL63" s="586"/>
      <c r="HM63" s="586"/>
      <c r="HN63" s="586"/>
      <c r="HO63" s="586"/>
      <c r="HP63" s="586"/>
      <c r="HQ63" s="586"/>
      <c r="HR63" s="586"/>
      <c r="HS63" s="586"/>
      <c r="HT63" s="586"/>
      <c r="HU63" s="586"/>
      <c r="HV63" s="586"/>
      <c r="HW63" s="586"/>
      <c r="HX63" s="586"/>
      <c r="HY63" s="586"/>
      <c r="HZ63" s="586"/>
      <c r="IA63" s="586"/>
      <c r="IB63" s="586"/>
      <c r="IC63" s="586"/>
      <c r="ID63" s="586"/>
      <c r="IE63" s="586"/>
      <c r="IF63" s="586"/>
      <c r="IG63" s="586"/>
      <c r="IH63" s="586"/>
      <c r="II63" s="586"/>
      <c r="IJ63" s="586"/>
      <c r="IK63" s="586"/>
      <c r="IL63" s="586"/>
      <c r="IM63" s="586"/>
      <c r="IN63" s="586"/>
      <c r="IO63" s="586"/>
      <c r="IP63" s="586"/>
      <c r="IQ63" s="586"/>
      <c r="IR63" s="586"/>
      <c r="IS63" s="586"/>
      <c r="IT63" s="586"/>
      <c r="IU63" s="586"/>
      <c r="IV63" s="586"/>
    </row>
    <row r="64" spans="1:256" s="97" customFormat="1" ht="26.25" customHeight="1" thickBot="1">
      <c r="A64" s="93" t="s">
        <v>437</v>
      </c>
      <c r="B64" s="94"/>
      <c r="C64" s="94"/>
      <c r="D64" s="95"/>
      <c r="E64" s="96" t="e">
        <f>E9+E47+E52+E59+E63+#REF!+E3</f>
        <v>#REF!</v>
      </c>
      <c r="F64" s="96" t="e">
        <f>F9+F47+F52+F59+F63+#REF!+F3</f>
        <v>#REF!</v>
      </c>
      <c r="G64" s="96" t="e">
        <f>G9+G47+G52+G59+G63+#REF!+G3</f>
        <v>#REF!</v>
      </c>
      <c r="H64" s="96" t="e">
        <f>H9+H47+H52+H59+H63+#REF!+H3</f>
        <v>#REF!</v>
      </c>
      <c r="I64" s="96">
        <f>I63+I59+I52+I47+I9+I3</f>
        <v>101497</v>
      </c>
      <c r="J64" s="96">
        <f>J63+J59+J52+J47+J9+J3</f>
        <v>-1500</v>
      </c>
      <c r="K64" s="601">
        <f>K63+K59+K52+K47+K9+K3</f>
        <v>99997000</v>
      </c>
      <c r="L64" s="96"/>
      <c r="M64" s="592"/>
      <c r="N64" s="589"/>
      <c r="O64" s="589"/>
      <c r="P64" s="589"/>
      <c r="Q64" s="589"/>
      <c r="R64" s="589"/>
      <c r="S64" s="589"/>
      <c r="T64" s="589"/>
      <c r="U64" s="589"/>
      <c r="V64" s="589"/>
      <c r="W64" s="589"/>
      <c r="X64" s="589"/>
      <c r="Y64" s="589"/>
      <c r="Z64" s="589"/>
      <c r="AA64" s="589"/>
      <c r="AB64" s="589"/>
      <c r="AC64" s="589"/>
      <c r="AD64" s="589"/>
      <c r="AE64" s="589"/>
      <c r="AF64" s="589"/>
      <c r="AG64" s="589"/>
      <c r="AH64" s="589"/>
      <c r="AI64" s="589"/>
      <c r="AJ64" s="589"/>
      <c r="AK64" s="589"/>
      <c r="AL64" s="589"/>
      <c r="AM64" s="589"/>
      <c r="AN64" s="589"/>
      <c r="AO64" s="589"/>
      <c r="AP64" s="589"/>
      <c r="AQ64" s="589"/>
      <c r="AR64" s="589"/>
      <c r="AS64" s="589"/>
      <c r="AT64" s="589"/>
      <c r="AU64" s="589"/>
      <c r="AV64" s="589"/>
      <c r="AW64" s="589"/>
      <c r="AX64" s="589"/>
      <c r="AY64" s="589"/>
      <c r="AZ64" s="589"/>
      <c r="BA64" s="589"/>
      <c r="BB64" s="589"/>
      <c r="BC64" s="589"/>
      <c r="BD64" s="589"/>
      <c r="BE64" s="589"/>
      <c r="BF64" s="589"/>
      <c r="BG64" s="589"/>
      <c r="BH64" s="589"/>
      <c r="BI64" s="589"/>
      <c r="BJ64" s="589"/>
      <c r="BK64" s="589"/>
      <c r="BL64" s="589"/>
      <c r="BM64" s="589"/>
      <c r="BN64" s="589"/>
      <c r="BO64" s="589"/>
      <c r="BP64" s="589"/>
      <c r="BQ64" s="589"/>
      <c r="BR64" s="589"/>
      <c r="BS64" s="589"/>
      <c r="BT64" s="589"/>
      <c r="BU64" s="589"/>
      <c r="BV64" s="589"/>
      <c r="BW64" s="589"/>
      <c r="BX64" s="589"/>
      <c r="BY64" s="589"/>
      <c r="BZ64" s="589"/>
      <c r="CA64" s="589"/>
      <c r="CB64" s="589"/>
      <c r="CC64" s="589"/>
      <c r="CD64" s="589"/>
      <c r="CE64" s="589"/>
      <c r="CF64" s="589"/>
      <c r="CG64" s="589"/>
      <c r="CH64" s="589"/>
      <c r="CI64" s="589"/>
      <c r="CJ64" s="589"/>
      <c r="CK64" s="589"/>
      <c r="CL64" s="589"/>
      <c r="CM64" s="589"/>
      <c r="CN64" s="589"/>
      <c r="CO64" s="589"/>
      <c r="CP64" s="589"/>
      <c r="CQ64" s="589"/>
      <c r="CR64" s="589"/>
      <c r="CS64" s="589"/>
      <c r="CT64" s="589"/>
      <c r="CU64" s="589"/>
      <c r="CV64" s="589"/>
      <c r="CW64" s="589"/>
      <c r="CX64" s="589"/>
      <c r="CY64" s="589"/>
      <c r="CZ64" s="589"/>
      <c r="DA64" s="589"/>
      <c r="DB64" s="589"/>
      <c r="DC64" s="589"/>
      <c r="DD64" s="589"/>
      <c r="DE64" s="589"/>
      <c r="DF64" s="589"/>
      <c r="DG64" s="589"/>
      <c r="DH64" s="589"/>
      <c r="DI64" s="589"/>
      <c r="DJ64" s="589"/>
      <c r="DK64" s="589"/>
      <c r="DL64" s="589"/>
      <c r="DM64" s="589"/>
      <c r="DN64" s="589"/>
      <c r="DO64" s="589"/>
      <c r="DP64" s="589"/>
      <c r="DQ64" s="589"/>
      <c r="DR64" s="589"/>
      <c r="DS64" s="589"/>
      <c r="DT64" s="589"/>
      <c r="DU64" s="589"/>
      <c r="DV64" s="589"/>
      <c r="DW64" s="589"/>
      <c r="DX64" s="589"/>
      <c r="DY64" s="589"/>
      <c r="DZ64" s="589"/>
      <c r="EA64" s="589"/>
      <c r="EB64" s="589"/>
      <c r="EC64" s="589"/>
      <c r="ED64" s="589"/>
      <c r="EE64" s="589"/>
      <c r="EF64" s="589"/>
      <c r="EG64" s="589"/>
      <c r="EH64" s="589"/>
      <c r="EI64" s="589"/>
      <c r="EJ64" s="589"/>
      <c r="EK64" s="589"/>
      <c r="EL64" s="589"/>
      <c r="EM64" s="589"/>
      <c r="EN64" s="589"/>
      <c r="EO64" s="589"/>
      <c r="EP64" s="589"/>
      <c r="EQ64" s="589"/>
      <c r="ER64" s="589"/>
      <c r="ES64" s="589"/>
      <c r="ET64" s="589"/>
      <c r="EU64" s="589"/>
      <c r="EV64" s="589"/>
      <c r="EW64" s="589"/>
      <c r="EX64" s="589"/>
      <c r="EY64" s="589"/>
      <c r="EZ64" s="589"/>
      <c r="FA64" s="589"/>
      <c r="FB64" s="589"/>
      <c r="FC64" s="589"/>
      <c r="FD64" s="589"/>
      <c r="FE64" s="589"/>
      <c r="FF64" s="589"/>
      <c r="FG64" s="589"/>
      <c r="FH64" s="589"/>
      <c r="FI64" s="589"/>
      <c r="FJ64" s="589"/>
      <c r="FK64" s="589"/>
      <c r="FL64" s="589"/>
      <c r="FM64" s="589"/>
      <c r="FN64" s="589"/>
      <c r="FO64" s="589"/>
      <c r="FP64" s="589"/>
      <c r="FQ64" s="589"/>
      <c r="FR64" s="589"/>
      <c r="FS64" s="589"/>
      <c r="FT64" s="589"/>
      <c r="FU64" s="589"/>
      <c r="FV64" s="589"/>
      <c r="FW64" s="589"/>
      <c r="FX64" s="589"/>
      <c r="FY64" s="589"/>
      <c r="FZ64" s="589"/>
      <c r="GA64" s="589"/>
      <c r="GB64" s="589"/>
      <c r="GC64" s="589"/>
      <c r="GD64" s="589"/>
      <c r="GE64" s="589"/>
      <c r="GF64" s="589"/>
      <c r="GG64" s="589"/>
      <c r="GH64" s="589"/>
      <c r="GI64" s="589"/>
      <c r="GJ64" s="589"/>
      <c r="GK64" s="589"/>
      <c r="GL64" s="589"/>
      <c r="GM64" s="589"/>
      <c r="GN64" s="589"/>
      <c r="GO64" s="589"/>
      <c r="GP64" s="589"/>
      <c r="GQ64" s="589"/>
      <c r="GR64" s="589"/>
      <c r="GS64" s="589"/>
      <c r="GT64" s="589"/>
      <c r="GU64" s="589"/>
      <c r="GV64" s="589"/>
      <c r="GW64" s="589"/>
      <c r="GX64" s="589"/>
      <c r="GY64" s="589"/>
      <c r="GZ64" s="589"/>
      <c r="HA64" s="589"/>
      <c r="HB64" s="589"/>
      <c r="HC64" s="589"/>
      <c r="HD64" s="589"/>
      <c r="HE64" s="589"/>
      <c r="HF64" s="589"/>
      <c r="HG64" s="589"/>
      <c r="HH64" s="589"/>
      <c r="HI64" s="589"/>
      <c r="HJ64" s="589"/>
      <c r="HK64" s="589"/>
      <c r="HL64" s="589"/>
      <c r="HM64" s="589"/>
      <c r="HN64" s="589"/>
      <c r="HO64" s="589"/>
      <c r="HP64" s="589"/>
      <c r="HQ64" s="589"/>
      <c r="HR64" s="589"/>
      <c r="HS64" s="589"/>
      <c r="HT64" s="589"/>
      <c r="HU64" s="589"/>
      <c r="HV64" s="589"/>
      <c r="HW64" s="589"/>
      <c r="HX64" s="589"/>
      <c r="HY64" s="589"/>
      <c r="HZ64" s="589"/>
      <c r="IA64" s="589"/>
      <c r="IB64" s="589"/>
      <c r="IC64" s="589"/>
      <c r="ID64" s="589"/>
      <c r="IE64" s="589"/>
      <c r="IF64" s="589"/>
      <c r="IG64" s="589"/>
      <c r="IH64" s="589"/>
      <c r="II64" s="589"/>
      <c r="IJ64" s="589"/>
      <c r="IK64" s="589"/>
      <c r="IL64" s="589"/>
      <c r="IM64" s="589"/>
      <c r="IN64" s="589"/>
      <c r="IO64" s="589"/>
      <c r="IP64" s="589"/>
      <c r="IQ64" s="589"/>
      <c r="IR64" s="589"/>
      <c r="IS64" s="589"/>
      <c r="IT64" s="589"/>
      <c r="IU64" s="589"/>
      <c r="IV64" s="589"/>
    </row>
    <row r="65" spans="1:256" ht="12">
      <c r="A65" s="701" t="s">
        <v>438</v>
      </c>
      <c r="B65" s="702"/>
      <c r="C65" s="702"/>
      <c r="D65" s="702"/>
      <c r="E65" s="702"/>
      <c r="F65" s="702"/>
      <c r="G65" s="702"/>
      <c r="H65" s="702"/>
      <c r="I65" s="702"/>
      <c r="J65" s="702"/>
      <c r="K65" s="702"/>
      <c r="L65" s="702"/>
      <c r="M65" s="593"/>
      <c r="N65" s="593"/>
      <c r="O65" s="593"/>
      <c r="P65" s="593"/>
      <c r="Q65" s="593"/>
      <c r="R65" s="593"/>
      <c r="S65" s="593"/>
      <c r="T65" s="593"/>
      <c r="U65" s="593"/>
      <c r="V65" s="593"/>
      <c r="W65" s="593"/>
      <c r="X65" s="593"/>
      <c r="Y65" s="593"/>
      <c r="Z65" s="593"/>
      <c r="AA65" s="593"/>
      <c r="AB65" s="593"/>
      <c r="AC65" s="593"/>
      <c r="AD65" s="593"/>
      <c r="AE65" s="593"/>
      <c r="AF65" s="593"/>
      <c r="AG65" s="593"/>
      <c r="AH65" s="593"/>
      <c r="AI65" s="593"/>
      <c r="AJ65" s="593"/>
      <c r="AK65" s="593"/>
      <c r="AL65" s="593"/>
      <c r="AM65" s="593"/>
      <c r="AN65" s="593"/>
      <c r="AO65" s="593"/>
      <c r="AP65" s="593"/>
      <c r="AQ65" s="593"/>
      <c r="AR65" s="593"/>
      <c r="AS65" s="593"/>
      <c r="AT65" s="593"/>
      <c r="AU65" s="593"/>
      <c r="AV65" s="593"/>
      <c r="AW65" s="593"/>
      <c r="AX65" s="593"/>
      <c r="AY65" s="593"/>
      <c r="AZ65" s="593"/>
      <c r="BA65" s="593"/>
      <c r="BB65" s="593"/>
      <c r="BC65" s="593"/>
      <c r="BD65" s="593"/>
      <c r="BE65" s="593"/>
      <c r="BF65" s="593"/>
      <c r="BG65" s="593"/>
      <c r="BH65" s="593"/>
      <c r="BI65" s="593"/>
      <c r="BJ65" s="593"/>
      <c r="BK65" s="593"/>
      <c r="BL65" s="593"/>
      <c r="BM65" s="593"/>
      <c r="BN65" s="593"/>
      <c r="BO65" s="593"/>
      <c r="BP65" s="593"/>
      <c r="BQ65" s="593"/>
      <c r="BR65" s="593"/>
      <c r="BS65" s="593"/>
      <c r="BT65" s="593"/>
      <c r="BU65" s="593"/>
      <c r="BV65" s="593"/>
      <c r="BW65" s="593"/>
      <c r="BX65" s="593"/>
      <c r="BY65" s="593"/>
      <c r="BZ65" s="593"/>
      <c r="CA65" s="593"/>
      <c r="CB65" s="593"/>
      <c r="CC65" s="593"/>
      <c r="CD65" s="593"/>
      <c r="CE65" s="593"/>
      <c r="CF65" s="593"/>
      <c r="CG65" s="593"/>
      <c r="CH65" s="593"/>
      <c r="CI65" s="593"/>
      <c r="CJ65" s="593"/>
      <c r="CK65" s="593"/>
      <c r="CL65" s="593"/>
      <c r="CM65" s="593"/>
      <c r="CN65" s="593"/>
      <c r="CO65" s="593"/>
      <c r="CP65" s="593"/>
      <c r="CQ65" s="593"/>
      <c r="CR65" s="593"/>
      <c r="CS65" s="593"/>
      <c r="CT65" s="593"/>
      <c r="CU65" s="593"/>
      <c r="CV65" s="593"/>
      <c r="CW65" s="593"/>
      <c r="CX65" s="593"/>
      <c r="CY65" s="593"/>
      <c r="CZ65" s="593"/>
      <c r="DA65" s="593"/>
      <c r="DB65" s="593"/>
      <c r="DC65" s="593"/>
      <c r="DD65" s="593"/>
      <c r="DE65" s="593"/>
      <c r="DF65" s="593"/>
      <c r="DG65" s="593"/>
      <c r="DH65" s="593"/>
      <c r="DI65" s="593"/>
      <c r="DJ65" s="593"/>
      <c r="DK65" s="593"/>
      <c r="DL65" s="593"/>
      <c r="DM65" s="593"/>
      <c r="DN65" s="593"/>
      <c r="DO65" s="593"/>
      <c r="DP65" s="593"/>
      <c r="DQ65" s="593"/>
      <c r="DR65" s="593"/>
      <c r="DS65" s="593"/>
      <c r="DT65" s="593"/>
      <c r="DU65" s="593"/>
      <c r="DV65" s="593"/>
      <c r="DW65" s="593"/>
      <c r="DX65" s="593"/>
      <c r="DY65" s="593"/>
      <c r="DZ65" s="593"/>
      <c r="EA65" s="593"/>
      <c r="EB65" s="593"/>
      <c r="EC65" s="593"/>
      <c r="ED65" s="593"/>
      <c r="EE65" s="593"/>
      <c r="EF65" s="593"/>
      <c r="EG65" s="593"/>
      <c r="EH65" s="593"/>
      <c r="EI65" s="593"/>
      <c r="EJ65" s="593"/>
      <c r="EK65" s="593"/>
      <c r="EL65" s="593"/>
      <c r="EM65" s="593"/>
      <c r="EN65" s="593"/>
      <c r="EO65" s="593"/>
      <c r="EP65" s="593"/>
      <c r="EQ65" s="593"/>
      <c r="ER65" s="593"/>
      <c r="ES65" s="593"/>
      <c r="ET65" s="593"/>
      <c r="EU65" s="593"/>
      <c r="EV65" s="593"/>
      <c r="EW65" s="593"/>
      <c r="EX65" s="593"/>
      <c r="EY65" s="593"/>
      <c r="EZ65" s="593"/>
      <c r="FA65" s="593"/>
      <c r="FB65" s="593"/>
      <c r="FC65" s="593"/>
      <c r="FD65" s="593"/>
      <c r="FE65" s="593"/>
      <c r="FF65" s="593"/>
      <c r="FG65" s="593"/>
      <c r="FH65" s="593"/>
      <c r="FI65" s="593"/>
      <c r="FJ65" s="593"/>
      <c r="FK65" s="593"/>
      <c r="FL65" s="593"/>
      <c r="FM65" s="593"/>
      <c r="FN65" s="593"/>
      <c r="FO65" s="593"/>
      <c r="FP65" s="593"/>
      <c r="FQ65" s="593"/>
      <c r="FR65" s="593"/>
      <c r="FS65" s="593"/>
      <c r="FT65" s="593"/>
      <c r="FU65" s="593"/>
      <c r="FV65" s="593"/>
      <c r="FW65" s="593"/>
      <c r="FX65" s="593"/>
      <c r="FY65" s="593"/>
      <c r="FZ65" s="593"/>
      <c r="GA65" s="593"/>
      <c r="GB65" s="593"/>
      <c r="GC65" s="593"/>
      <c r="GD65" s="593"/>
      <c r="GE65" s="593"/>
      <c r="GF65" s="593"/>
      <c r="GG65" s="593"/>
      <c r="GH65" s="593"/>
      <c r="GI65" s="593"/>
      <c r="GJ65" s="593"/>
      <c r="GK65" s="593"/>
      <c r="GL65" s="593"/>
      <c r="GM65" s="593"/>
      <c r="GN65" s="593"/>
      <c r="GO65" s="593"/>
      <c r="GP65" s="593"/>
      <c r="GQ65" s="593"/>
      <c r="GR65" s="593"/>
      <c r="GS65" s="593"/>
      <c r="GT65" s="593"/>
      <c r="GU65" s="593"/>
      <c r="GV65" s="593"/>
      <c r="GW65" s="593"/>
      <c r="GX65" s="593"/>
      <c r="GY65" s="593"/>
      <c r="GZ65" s="593"/>
      <c r="HA65" s="593"/>
      <c r="HB65" s="593"/>
      <c r="HC65" s="593"/>
      <c r="HD65" s="593"/>
      <c r="HE65" s="593"/>
      <c r="HF65" s="593"/>
      <c r="HG65" s="593"/>
      <c r="HH65" s="593"/>
      <c r="HI65" s="593"/>
      <c r="HJ65" s="593"/>
      <c r="HK65" s="593"/>
      <c r="HL65" s="593"/>
      <c r="HM65" s="593"/>
      <c r="HN65" s="593"/>
      <c r="HO65" s="593"/>
      <c r="HP65" s="593"/>
      <c r="HQ65" s="593"/>
      <c r="HR65" s="593"/>
      <c r="HS65" s="593"/>
      <c r="HT65" s="593"/>
      <c r="HU65" s="593"/>
      <c r="HV65" s="593"/>
      <c r="HW65" s="593"/>
      <c r="HX65" s="593"/>
      <c r="HY65" s="593"/>
      <c r="HZ65" s="593"/>
      <c r="IA65" s="593"/>
      <c r="IB65" s="593"/>
      <c r="IC65" s="593"/>
      <c r="ID65" s="593"/>
      <c r="IE65" s="593"/>
      <c r="IF65" s="593"/>
      <c r="IG65" s="593"/>
      <c r="IH65" s="593"/>
      <c r="II65" s="593"/>
      <c r="IJ65" s="593"/>
      <c r="IK65" s="593"/>
      <c r="IL65" s="593"/>
      <c r="IM65" s="593"/>
      <c r="IN65" s="593"/>
      <c r="IO65" s="593"/>
      <c r="IP65" s="593"/>
      <c r="IQ65" s="593"/>
      <c r="IR65" s="593"/>
      <c r="IS65" s="593"/>
      <c r="IT65" s="593"/>
      <c r="IU65" s="593"/>
      <c r="IV65" s="593"/>
    </row>
    <row r="66" spans="1:256" ht="2.25" customHeight="1">
      <c r="A66" s="702"/>
      <c r="B66" s="702"/>
      <c r="C66" s="702"/>
      <c r="D66" s="702"/>
      <c r="E66" s="702"/>
      <c r="F66" s="702"/>
      <c r="G66" s="702"/>
      <c r="H66" s="702"/>
      <c r="I66" s="702"/>
      <c r="J66" s="702"/>
      <c r="K66" s="702"/>
      <c r="L66" s="702"/>
      <c r="M66" s="593"/>
      <c r="N66" s="593"/>
      <c r="O66" s="593"/>
      <c r="P66" s="593"/>
      <c r="Q66" s="593"/>
      <c r="R66" s="593"/>
      <c r="S66" s="593"/>
      <c r="T66" s="593"/>
      <c r="U66" s="593"/>
      <c r="V66" s="593"/>
      <c r="W66" s="593"/>
      <c r="X66" s="593"/>
      <c r="Y66" s="593"/>
      <c r="Z66" s="593"/>
      <c r="AA66" s="593"/>
      <c r="AB66" s="593"/>
      <c r="AC66" s="593"/>
      <c r="AD66" s="593"/>
      <c r="AE66" s="593"/>
      <c r="AF66" s="593"/>
      <c r="AG66" s="593"/>
      <c r="AH66" s="593"/>
      <c r="AI66" s="593"/>
      <c r="AJ66" s="593"/>
      <c r="AK66" s="593"/>
      <c r="AL66" s="593"/>
      <c r="AM66" s="593"/>
      <c r="AN66" s="593"/>
      <c r="AO66" s="593"/>
      <c r="AP66" s="593"/>
      <c r="AQ66" s="593"/>
      <c r="AR66" s="593"/>
      <c r="AS66" s="593"/>
      <c r="AT66" s="593"/>
      <c r="AU66" s="593"/>
      <c r="AV66" s="593"/>
      <c r="AW66" s="593"/>
      <c r="AX66" s="593"/>
      <c r="AY66" s="593"/>
      <c r="AZ66" s="593"/>
      <c r="BA66" s="593"/>
      <c r="BB66" s="593"/>
      <c r="BC66" s="593"/>
      <c r="BD66" s="593"/>
      <c r="BE66" s="593"/>
      <c r="BF66" s="593"/>
      <c r="BG66" s="593"/>
      <c r="BH66" s="593"/>
      <c r="BI66" s="593"/>
      <c r="BJ66" s="593"/>
      <c r="BK66" s="593"/>
      <c r="BL66" s="593"/>
      <c r="BM66" s="593"/>
      <c r="BN66" s="593"/>
      <c r="BO66" s="593"/>
      <c r="BP66" s="593"/>
      <c r="BQ66" s="593"/>
      <c r="BR66" s="593"/>
      <c r="BS66" s="593"/>
      <c r="BT66" s="593"/>
      <c r="BU66" s="593"/>
      <c r="BV66" s="593"/>
      <c r="BW66" s="593"/>
      <c r="BX66" s="593"/>
      <c r="BY66" s="593"/>
      <c r="BZ66" s="593"/>
      <c r="CA66" s="593"/>
      <c r="CB66" s="593"/>
      <c r="CC66" s="593"/>
      <c r="CD66" s="593"/>
      <c r="CE66" s="593"/>
      <c r="CF66" s="593"/>
      <c r="CG66" s="593"/>
      <c r="CH66" s="593"/>
      <c r="CI66" s="593"/>
      <c r="CJ66" s="593"/>
      <c r="CK66" s="593"/>
      <c r="CL66" s="593"/>
      <c r="CM66" s="593"/>
      <c r="CN66" s="593"/>
      <c r="CO66" s="593"/>
      <c r="CP66" s="593"/>
      <c r="CQ66" s="593"/>
      <c r="CR66" s="593"/>
      <c r="CS66" s="593"/>
      <c r="CT66" s="593"/>
      <c r="CU66" s="593"/>
      <c r="CV66" s="593"/>
      <c r="CW66" s="593"/>
      <c r="CX66" s="593"/>
      <c r="CY66" s="593"/>
      <c r="CZ66" s="593"/>
      <c r="DA66" s="593"/>
      <c r="DB66" s="593"/>
      <c r="DC66" s="593"/>
      <c r="DD66" s="593"/>
      <c r="DE66" s="593"/>
      <c r="DF66" s="593"/>
      <c r="DG66" s="593"/>
      <c r="DH66" s="593"/>
      <c r="DI66" s="593"/>
      <c r="DJ66" s="593"/>
      <c r="DK66" s="593"/>
      <c r="DL66" s="593"/>
      <c r="DM66" s="593"/>
      <c r="DN66" s="593"/>
      <c r="DO66" s="593"/>
      <c r="DP66" s="593"/>
      <c r="DQ66" s="593"/>
      <c r="DR66" s="593"/>
      <c r="DS66" s="593"/>
      <c r="DT66" s="593"/>
      <c r="DU66" s="593"/>
      <c r="DV66" s="593"/>
      <c r="DW66" s="593"/>
      <c r="DX66" s="593"/>
      <c r="DY66" s="593"/>
      <c r="DZ66" s="593"/>
      <c r="EA66" s="593"/>
      <c r="EB66" s="593"/>
      <c r="EC66" s="593"/>
      <c r="ED66" s="593"/>
      <c r="EE66" s="593"/>
      <c r="EF66" s="593"/>
      <c r="EG66" s="593"/>
      <c r="EH66" s="593"/>
      <c r="EI66" s="593"/>
      <c r="EJ66" s="593"/>
      <c r="EK66" s="593"/>
      <c r="EL66" s="593"/>
      <c r="EM66" s="593"/>
      <c r="EN66" s="593"/>
      <c r="EO66" s="593"/>
      <c r="EP66" s="593"/>
      <c r="EQ66" s="593"/>
      <c r="ER66" s="593"/>
      <c r="ES66" s="593"/>
      <c r="ET66" s="593"/>
      <c r="EU66" s="593"/>
      <c r="EV66" s="593"/>
      <c r="EW66" s="593"/>
      <c r="EX66" s="593"/>
      <c r="EY66" s="593"/>
      <c r="EZ66" s="593"/>
      <c r="FA66" s="593"/>
      <c r="FB66" s="593"/>
      <c r="FC66" s="593"/>
      <c r="FD66" s="593"/>
      <c r="FE66" s="593"/>
      <c r="FF66" s="593"/>
      <c r="FG66" s="593"/>
      <c r="FH66" s="593"/>
      <c r="FI66" s="593"/>
      <c r="FJ66" s="593"/>
      <c r="FK66" s="593"/>
      <c r="FL66" s="593"/>
      <c r="FM66" s="593"/>
      <c r="FN66" s="593"/>
      <c r="FO66" s="593"/>
      <c r="FP66" s="593"/>
      <c r="FQ66" s="593"/>
      <c r="FR66" s="593"/>
      <c r="FS66" s="593"/>
      <c r="FT66" s="593"/>
      <c r="FU66" s="593"/>
      <c r="FV66" s="593"/>
      <c r="FW66" s="593"/>
      <c r="FX66" s="593"/>
      <c r="FY66" s="593"/>
      <c r="FZ66" s="593"/>
      <c r="GA66" s="593"/>
      <c r="GB66" s="593"/>
      <c r="GC66" s="593"/>
      <c r="GD66" s="593"/>
      <c r="GE66" s="593"/>
      <c r="GF66" s="593"/>
      <c r="GG66" s="593"/>
      <c r="GH66" s="593"/>
      <c r="GI66" s="593"/>
      <c r="GJ66" s="593"/>
      <c r="GK66" s="593"/>
      <c r="GL66" s="593"/>
      <c r="GM66" s="593"/>
      <c r="GN66" s="593"/>
      <c r="GO66" s="593"/>
      <c r="GP66" s="593"/>
      <c r="GQ66" s="593"/>
      <c r="GR66" s="593"/>
      <c r="GS66" s="593"/>
      <c r="GT66" s="593"/>
      <c r="GU66" s="593"/>
      <c r="GV66" s="593"/>
      <c r="GW66" s="593"/>
      <c r="GX66" s="593"/>
      <c r="GY66" s="593"/>
      <c r="GZ66" s="593"/>
      <c r="HA66" s="593"/>
      <c r="HB66" s="593"/>
      <c r="HC66" s="593"/>
      <c r="HD66" s="593"/>
      <c r="HE66" s="593"/>
      <c r="HF66" s="593"/>
      <c r="HG66" s="593"/>
      <c r="HH66" s="593"/>
      <c r="HI66" s="593"/>
      <c r="HJ66" s="593"/>
      <c r="HK66" s="593"/>
      <c r="HL66" s="593"/>
      <c r="HM66" s="593"/>
      <c r="HN66" s="593"/>
      <c r="HO66" s="593"/>
      <c r="HP66" s="593"/>
      <c r="HQ66" s="593"/>
      <c r="HR66" s="593"/>
      <c r="HS66" s="593"/>
      <c r="HT66" s="593"/>
      <c r="HU66" s="593"/>
      <c r="HV66" s="593"/>
      <c r="HW66" s="593"/>
      <c r="HX66" s="593"/>
      <c r="HY66" s="593"/>
      <c r="HZ66" s="593"/>
      <c r="IA66" s="593"/>
      <c r="IB66" s="593"/>
      <c r="IC66" s="593"/>
      <c r="ID66" s="593"/>
      <c r="IE66" s="593"/>
      <c r="IF66" s="593"/>
      <c r="IG66" s="593"/>
      <c r="IH66" s="593"/>
      <c r="II66" s="593"/>
      <c r="IJ66" s="593"/>
      <c r="IK66" s="593"/>
      <c r="IL66" s="593"/>
      <c r="IM66" s="593"/>
      <c r="IN66" s="593"/>
      <c r="IO66" s="593"/>
      <c r="IP66" s="593"/>
      <c r="IQ66" s="593"/>
      <c r="IR66" s="593"/>
      <c r="IS66" s="593"/>
      <c r="IT66" s="593"/>
      <c r="IU66" s="593"/>
      <c r="IV66" s="593"/>
    </row>
    <row r="67" spans="1:256" ht="9" customHeight="1">
      <c r="A67" s="702"/>
      <c r="B67" s="702"/>
      <c r="C67" s="702"/>
      <c r="D67" s="702"/>
      <c r="E67" s="702"/>
      <c r="F67" s="702"/>
      <c r="G67" s="702"/>
      <c r="H67" s="702"/>
      <c r="I67" s="702"/>
      <c r="J67" s="702"/>
      <c r="K67" s="702"/>
      <c r="L67" s="702"/>
      <c r="M67" s="593"/>
      <c r="N67" s="593"/>
      <c r="O67" s="593"/>
      <c r="P67" s="593"/>
      <c r="Q67" s="593"/>
      <c r="R67" s="593"/>
      <c r="S67" s="593"/>
      <c r="T67" s="593"/>
      <c r="U67" s="593"/>
      <c r="V67" s="593"/>
      <c r="W67" s="593"/>
      <c r="X67" s="593"/>
      <c r="Y67" s="593"/>
      <c r="Z67" s="593"/>
      <c r="AA67" s="593"/>
      <c r="AB67" s="593"/>
      <c r="AC67" s="593"/>
      <c r="AD67" s="593"/>
      <c r="AE67" s="593"/>
      <c r="AF67" s="593"/>
      <c r="AG67" s="593"/>
      <c r="AH67" s="593"/>
      <c r="AI67" s="593"/>
      <c r="AJ67" s="593"/>
      <c r="AK67" s="593"/>
      <c r="AL67" s="593"/>
      <c r="AM67" s="593"/>
      <c r="AN67" s="593"/>
      <c r="AO67" s="593"/>
      <c r="AP67" s="593"/>
      <c r="AQ67" s="593"/>
      <c r="AR67" s="593"/>
      <c r="AS67" s="593"/>
      <c r="AT67" s="593"/>
      <c r="AU67" s="593"/>
      <c r="AV67" s="593"/>
      <c r="AW67" s="593"/>
      <c r="AX67" s="593"/>
      <c r="AY67" s="593"/>
      <c r="AZ67" s="593"/>
      <c r="BA67" s="593"/>
      <c r="BB67" s="593"/>
      <c r="BC67" s="593"/>
      <c r="BD67" s="593"/>
      <c r="BE67" s="593"/>
      <c r="BF67" s="593"/>
      <c r="BG67" s="593"/>
      <c r="BH67" s="593"/>
      <c r="BI67" s="593"/>
      <c r="BJ67" s="593"/>
      <c r="BK67" s="593"/>
      <c r="BL67" s="593"/>
      <c r="BM67" s="593"/>
      <c r="BN67" s="593"/>
      <c r="BO67" s="593"/>
      <c r="BP67" s="593"/>
      <c r="BQ67" s="593"/>
      <c r="BR67" s="593"/>
      <c r="BS67" s="593"/>
      <c r="BT67" s="593"/>
      <c r="BU67" s="593"/>
      <c r="BV67" s="593"/>
      <c r="BW67" s="593"/>
      <c r="BX67" s="593"/>
      <c r="BY67" s="593"/>
      <c r="BZ67" s="593"/>
      <c r="CA67" s="593"/>
      <c r="CB67" s="593"/>
      <c r="CC67" s="593"/>
      <c r="CD67" s="593"/>
      <c r="CE67" s="593"/>
      <c r="CF67" s="593"/>
      <c r="CG67" s="593"/>
      <c r="CH67" s="593"/>
      <c r="CI67" s="593"/>
      <c r="CJ67" s="593"/>
      <c r="CK67" s="593"/>
      <c r="CL67" s="593"/>
      <c r="CM67" s="593"/>
      <c r="CN67" s="593"/>
      <c r="CO67" s="593"/>
      <c r="CP67" s="593"/>
      <c r="CQ67" s="593"/>
      <c r="CR67" s="593"/>
      <c r="CS67" s="593"/>
      <c r="CT67" s="593"/>
      <c r="CU67" s="593"/>
      <c r="CV67" s="593"/>
      <c r="CW67" s="593"/>
      <c r="CX67" s="593"/>
      <c r="CY67" s="593"/>
      <c r="CZ67" s="593"/>
      <c r="DA67" s="593"/>
      <c r="DB67" s="593"/>
      <c r="DC67" s="593"/>
      <c r="DD67" s="593"/>
      <c r="DE67" s="593"/>
      <c r="DF67" s="593"/>
      <c r="DG67" s="593"/>
      <c r="DH67" s="593"/>
      <c r="DI67" s="593"/>
      <c r="DJ67" s="593"/>
      <c r="DK67" s="593"/>
      <c r="DL67" s="593"/>
      <c r="DM67" s="593"/>
      <c r="DN67" s="593"/>
      <c r="DO67" s="593"/>
      <c r="DP67" s="593"/>
      <c r="DQ67" s="593"/>
      <c r="DR67" s="593"/>
      <c r="DS67" s="593"/>
      <c r="DT67" s="593"/>
      <c r="DU67" s="593"/>
      <c r="DV67" s="593"/>
      <c r="DW67" s="593"/>
      <c r="DX67" s="593"/>
      <c r="DY67" s="593"/>
      <c r="DZ67" s="593"/>
      <c r="EA67" s="593"/>
      <c r="EB67" s="593"/>
      <c r="EC67" s="593"/>
      <c r="ED67" s="593"/>
      <c r="EE67" s="593"/>
      <c r="EF67" s="593"/>
      <c r="EG67" s="593"/>
      <c r="EH67" s="593"/>
      <c r="EI67" s="593"/>
      <c r="EJ67" s="593"/>
      <c r="EK67" s="593"/>
      <c r="EL67" s="593"/>
      <c r="EM67" s="593"/>
      <c r="EN67" s="593"/>
      <c r="EO67" s="593"/>
      <c r="EP67" s="593"/>
      <c r="EQ67" s="593"/>
      <c r="ER67" s="593"/>
      <c r="ES67" s="593"/>
      <c r="ET67" s="593"/>
      <c r="EU67" s="593"/>
      <c r="EV67" s="593"/>
      <c r="EW67" s="593"/>
      <c r="EX67" s="593"/>
      <c r="EY67" s="593"/>
      <c r="EZ67" s="593"/>
      <c r="FA67" s="593"/>
      <c r="FB67" s="593"/>
      <c r="FC67" s="593"/>
      <c r="FD67" s="593"/>
      <c r="FE67" s="593"/>
      <c r="FF67" s="593"/>
      <c r="FG67" s="593"/>
      <c r="FH67" s="593"/>
      <c r="FI67" s="593"/>
      <c r="FJ67" s="593"/>
      <c r="FK67" s="593"/>
      <c r="FL67" s="593"/>
      <c r="FM67" s="593"/>
      <c r="FN67" s="593"/>
      <c r="FO67" s="593"/>
      <c r="FP67" s="593"/>
      <c r="FQ67" s="593"/>
      <c r="FR67" s="593"/>
      <c r="FS67" s="593"/>
      <c r="FT67" s="593"/>
      <c r="FU67" s="593"/>
      <c r="FV67" s="593"/>
      <c r="FW67" s="593"/>
      <c r="FX67" s="593"/>
      <c r="FY67" s="593"/>
      <c r="FZ67" s="593"/>
      <c r="GA67" s="593"/>
      <c r="GB67" s="593"/>
      <c r="GC67" s="593"/>
      <c r="GD67" s="593"/>
      <c r="GE67" s="593"/>
      <c r="GF67" s="593"/>
      <c r="GG67" s="593"/>
      <c r="GH67" s="593"/>
      <c r="GI67" s="593"/>
      <c r="GJ67" s="593"/>
      <c r="GK67" s="593"/>
      <c r="GL67" s="593"/>
      <c r="GM67" s="593"/>
      <c r="GN67" s="593"/>
      <c r="GO67" s="593"/>
      <c r="GP67" s="593"/>
      <c r="GQ67" s="593"/>
      <c r="GR67" s="593"/>
      <c r="GS67" s="593"/>
      <c r="GT67" s="593"/>
      <c r="GU67" s="593"/>
      <c r="GV67" s="593"/>
      <c r="GW67" s="593"/>
      <c r="GX67" s="593"/>
      <c r="GY67" s="593"/>
      <c r="GZ67" s="593"/>
      <c r="HA67" s="593"/>
      <c r="HB67" s="593"/>
      <c r="HC67" s="593"/>
      <c r="HD67" s="593"/>
      <c r="HE67" s="593"/>
      <c r="HF67" s="593"/>
      <c r="HG67" s="593"/>
      <c r="HH67" s="593"/>
      <c r="HI67" s="593"/>
      <c r="HJ67" s="593"/>
      <c r="HK67" s="593"/>
      <c r="HL67" s="593"/>
      <c r="HM67" s="593"/>
      <c r="HN67" s="593"/>
      <c r="HO67" s="593"/>
      <c r="HP67" s="593"/>
      <c r="HQ67" s="593"/>
      <c r="HR67" s="593"/>
      <c r="HS67" s="593"/>
      <c r="HT67" s="593"/>
      <c r="HU67" s="593"/>
      <c r="HV67" s="593"/>
      <c r="HW67" s="593"/>
      <c r="HX67" s="593"/>
      <c r="HY67" s="593"/>
      <c r="HZ67" s="593"/>
      <c r="IA67" s="593"/>
      <c r="IB67" s="593"/>
      <c r="IC67" s="593"/>
      <c r="ID67" s="593"/>
      <c r="IE67" s="593"/>
      <c r="IF67" s="593"/>
      <c r="IG67" s="593"/>
      <c r="IH67" s="593"/>
      <c r="II67" s="593"/>
      <c r="IJ67" s="593"/>
      <c r="IK67" s="593"/>
      <c r="IL67" s="593"/>
      <c r="IM67" s="593"/>
      <c r="IN67" s="593"/>
      <c r="IO67" s="593"/>
      <c r="IP67" s="593"/>
      <c r="IQ67" s="593"/>
      <c r="IR67" s="593"/>
      <c r="IS67" s="593"/>
      <c r="IT67" s="593"/>
      <c r="IU67" s="593"/>
      <c r="IV67" s="593"/>
    </row>
    <row r="68" spans="1:256" s="100" customFormat="1" ht="49.5" customHeight="1" hidden="1" outlineLevel="1">
      <c r="A68" s="99" t="s">
        <v>510</v>
      </c>
      <c r="B68" s="99" t="s">
        <v>405</v>
      </c>
      <c r="C68" s="99" t="s">
        <v>406</v>
      </c>
      <c r="D68" s="99" t="s">
        <v>511</v>
      </c>
      <c r="E68" s="99" t="s">
        <v>439</v>
      </c>
      <c r="F68" s="99"/>
      <c r="G68" s="99"/>
      <c r="H68" s="99"/>
      <c r="I68" s="99"/>
      <c r="J68" s="99"/>
      <c r="K68" s="99"/>
      <c r="L68" s="99" t="s">
        <v>414</v>
      </c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  <c r="EN68" s="83"/>
      <c r="EO68" s="83"/>
      <c r="EP68" s="83"/>
      <c r="EQ68" s="83"/>
      <c r="ER68" s="83"/>
      <c r="ES68" s="83"/>
      <c r="ET68" s="83"/>
      <c r="EU68" s="83"/>
      <c r="EV68" s="83"/>
      <c r="EW68" s="83"/>
      <c r="EX68" s="83"/>
      <c r="EY68" s="83"/>
      <c r="EZ68" s="83"/>
      <c r="FA68" s="83"/>
      <c r="FB68" s="83"/>
      <c r="FC68" s="83"/>
      <c r="FD68" s="83"/>
      <c r="FE68" s="83"/>
      <c r="FF68" s="83"/>
      <c r="FG68" s="83"/>
      <c r="FH68" s="83"/>
      <c r="FI68" s="83"/>
      <c r="FJ68" s="83"/>
      <c r="FK68" s="83"/>
      <c r="FL68" s="83"/>
      <c r="FM68" s="83"/>
      <c r="FN68" s="83"/>
      <c r="FO68" s="83"/>
      <c r="FP68" s="83"/>
      <c r="FQ68" s="83"/>
      <c r="FR68" s="83"/>
      <c r="FS68" s="83"/>
      <c r="FT68" s="83"/>
      <c r="FU68" s="83"/>
      <c r="FV68" s="83"/>
      <c r="FW68" s="83"/>
      <c r="FX68" s="83"/>
      <c r="FY68" s="83"/>
      <c r="FZ68" s="83"/>
      <c r="GA68" s="83"/>
      <c r="GB68" s="83"/>
      <c r="GC68" s="83"/>
      <c r="GD68" s="83"/>
      <c r="GE68" s="83"/>
      <c r="GF68" s="83"/>
      <c r="GG68" s="83"/>
      <c r="GH68" s="83"/>
      <c r="GI68" s="83"/>
      <c r="GJ68" s="83"/>
      <c r="GK68" s="83"/>
      <c r="GL68" s="83"/>
      <c r="GM68" s="83"/>
      <c r="GN68" s="83"/>
      <c r="GO68" s="83"/>
      <c r="GP68" s="83"/>
      <c r="GQ68" s="83"/>
      <c r="GR68" s="83"/>
      <c r="GS68" s="83"/>
      <c r="GT68" s="83"/>
      <c r="GU68" s="83"/>
      <c r="GV68" s="83"/>
      <c r="GW68" s="83"/>
      <c r="GX68" s="83"/>
      <c r="GY68" s="83"/>
      <c r="GZ68" s="83"/>
      <c r="HA68" s="83"/>
      <c r="HB68" s="83"/>
      <c r="HC68" s="83"/>
      <c r="HD68" s="83"/>
      <c r="HE68" s="83"/>
      <c r="HF68" s="83"/>
      <c r="HG68" s="83"/>
      <c r="HH68" s="83"/>
      <c r="HI68" s="83"/>
      <c r="HJ68" s="83"/>
      <c r="HK68" s="83"/>
      <c r="HL68" s="83"/>
      <c r="HM68" s="83"/>
      <c r="HN68" s="83"/>
      <c r="HO68" s="83"/>
      <c r="HP68" s="83"/>
      <c r="HQ68" s="83"/>
      <c r="HR68" s="83"/>
      <c r="HS68" s="83"/>
      <c r="HT68" s="83"/>
      <c r="HU68" s="83"/>
      <c r="HV68" s="83"/>
      <c r="HW68" s="83"/>
      <c r="HX68" s="83"/>
      <c r="HY68" s="83"/>
      <c r="HZ68" s="83"/>
      <c r="IA68" s="83"/>
      <c r="IB68" s="83"/>
      <c r="IC68" s="83"/>
      <c r="ID68" s="83"/>
      <c r="IE68" s="83"/>
      <c r="IF68" s="83"/>
      <c r="IG68" s="83"/>
      <c r="IH68" s="83"/>
      <c r="II68" s="83"/>
      <c r="IJ68" s="83"/>
      <c r="IK68" s="83"/>
      <c r="IL68" s="83"/>
      <c r="IM68" s="83"/>
      <c r="IN68" s="83"/>
      <c r="IO68" s="83"/>
      <c r="IP68" s="83"/>
      <c r="IQ68" s="83"/>
      <c r="IR68" s="83"/>
      <c r="IS68" s="83"/>
      <c r="IT68" s="83"/>
      <c r="IU68" s="83"/>
      <c r="IV68" s="83"/>
    </row>
    <row r="69" spans="1:256" s="67" customFormat="1" ht="13.5" customHeight="1" collapsed="1">
      <c r="A69" s="64" t="s">
        <v>520</v>
      </c>
      <c r="B69" s="77">
        <v>6171</v>
      </c>
      <c r="C69" s="77">
        <v>5229</v>
      </c>
      <c r="D69" s="64" t="s">
        <v>440</v>
      </c>
      <c r="E69" s="65">
        <v>3</v>
      </c>
      <c r="F69" s="66">
        <v>7</v>
      </c>
      <c r="G69" s="65"/>
      <c r="H69" s="65">
        <v>7</v>
      </c>
      <c r="I69" s="65">
        <f>H69</f>
        <v>7</v>
      </c>
      <c r="J69" s="65"/>
      <c r="K69" s="598">
        <v>7000</v>
      </c>
      <c r="L69" s="64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  <c r="EN69" s="83"/>
      <c r="EO69" s="83"/>
      <c r="EP69" s="83"/>
      <c r="EQ69" s="83"/>
      <c r="ER69" s="83"/>
      <c r="ES69" s="83"/>
      <c r="ET69" s="83"/>
      <c r="EU69" s="83"/>
      <c r="EV69" s="83"/>
      <c r="EW69" s="83"/>
      <c r="EX69" s="83"/>
      <c r="EY69" s="83"/>
      <c r="EZ69" s="83"/>
      <c r="FA69" s="83"/>
      <c r="FB69" s="83"/>
      <c r="FC69" s="83"/>
      <c r="FD69" s="83"/>
      <c r="FE69" s="83"/>
      <c r="FF69" s="83"/>
      <c r="FG69" s="83"/>
      <c r="FH69" s="83"/>
      <c r="FI69" s="83"/>
      <c r="FJ69" s="83"/>
      <c r="FK69" s="83"/>
      <c r="FL69" s="83"/>
      <c r="FM69" s="83"/>
      <c r="FN69" s="83"/>
      <c r="FO69" s="83"/>
      <c r="FP69" s="83"/>
      <c r="FQ69" s="83"/>
      <c r="FR69" s="83"/>
      <c r="FS69" s="83"/>
      <c r="FT69" s="83"/>
      <c r="FU69" s="83"/>
      <c r="FV69" s="83"/>
      <c r="FW69" s="83"/>
      <c r="FX69" s="83"/>
      <c r="FY69" s="83"/>
      <c r="FZ69" s="83"/>
      <c r="GA69" s="83"/>
      <c r="GB69" s="83"/>
      <c r="GC69" s="83"/>
      <c r="GD69" s="83"/>
      <c r="GE69" s="83"/>
      <c r="GF69" s="83"/>
      <c r="GG69" s="83"/>
      <c r="GH69" s="83"/>
      <c r="GI69" s="83"/>
      <c r="GJ69" s="83"/>
      <c r="GK69" s="83"/>
      <c r="GL69" s="83"/>
      <c r="GM69" s="83"/>
      <c r="GN69" s="83"/>
      <c r="GO69" s="83"/>
      <c r="GP69" s="83"/>
      <c r="GQ69" s="83"/>
      <c r="GR69" s="83"/>
      <c r="GS69" s="83"/>
      <c r="GT69" s="83"/>
      <c r="GU69" s="83"/>
      <c r="GV69" s="83"/>
      <c r="GW69" s="83"/>
      <c r="GX69" s="83"/>
      <c r="GY69" s="83"/>
      <c r="GZ69" s="83"/>
      <c r="HA69" s="83"/>
      <c r="HB69" s="83"/>
      <c r="HC69" s="83"/>
      <c r="HD69" s="83"/>
      <c r="HE69" s="83"/>
      <c r="HF69" s="83"/>
      <c r="HG69" s="83"/>
      <c r="HH69" s="83"/>
      <c r="HI69" s="83"/>
      <c r="HJ69" s="83"/>
      <c r="HK69" s="83"/>
      <c r="HL69" s="83"/>
      <c r="HM69" s="83"/>
      <c r="HN69" s="83"/>
      <c r="HO69" s="83"/>
      <c r="HP69" s="83"/>
      <c r="HQ69" s="83"/>
      <c r="HR69" s="83"/>
      <c r="HS69" s="83"/>
      <c r="HT69" s="83"/>
      <c r="HU69" s="83"/>
      <c r="HV69" s="83"/>
      <c r="HW69" s="83"/>
      <c r="HX69" s="83"/>
      <c r="HY69" s="83"/>
      <c r="HZ69" s="83"/>
      <c r="IA69" s="83"/>
      <c r="IB69" s="83"/>
      <c r="IC69" s="83"/>
      <c r="ID69" s="83"/>
      <c r="IE69" s="83"/>
      <c r="IF69" s="83"/>
      <c r="IG69" s="83"/>
      <c r="IH69" s="83"/>
      <c r="II69" s="83"/>
      <c r="IJ69" s="83"/>
      <c r="IK69" s="83"/>
      <c r="IL69" s="83"/>
      <c r="IM69" s="83"/>
      <c r="IN69" s="83"/>
      <c r="IO69" s="83"/>
      <c r="IP69" s="83"/>
      <c r="IQ69" s="83"/>
      <c r="IR69" s="83"/>
      <c r="IS69" s="83"/>
      <c r="IT69" s="83"/>
      <c r="IU69" s="83"/>
      <c r="IV69" s="83"/>
    </row>
    <row r="70" spans="1:256" s="67" customFormat="1" ht="13.5" customHeight="1">
      <c r="A70" s="64"/>
      <c r="B70" s="65">
        <v>3635</v>
      </c>
      <c r="C70" s="65">
        <v>5329</v>
      </c>
      <c r="D70" s="64" t="s">
        <v>441</v>
      </c>
      <c r="E70" s="65">
        <v>420</v>
      </c>
      <c r="F70" s="66">
        <v>420</v>
      </c>
      <c r="G70" s="65"/>
      <c r="H70" s="65">
        <v>420</v>
      </c>
      <c r="I70" s="65">
        <f>H70</f>
        <v>420</v>
      </c>
      <c r="J70" s="65"/>
      <c r="K70" s="598">
        <v>420000</v>
      </c>
      <c r="L70" s="64" t="s">
        <v>442</v>
      </c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  <c r="EN70" s="83"/>
      <c r="EO70" s="83"/>
      <c r="EP70" s="83"/>
      <c r="EQ70" s="83"/>
      <c r="ER70" s="83"/>
      <c r="ES70" s="83"/>
      <c r="ET70" s="83"/>
      <c r="EU70" s="83"/>
      <c r="EV70" s="83"/>
      <c r="EW70" s="83"/>
      <c r="EX70" s="83"/>
      <c r="EY70" s="83"/>
      <c r="EZ70" s="83"/>
      <c r="FA70" s="83"/>
      <c r="FB70" s="83"/>
      <c r="FC70" s="83"/>
      <c r="FD70" s="83"/>
      <c r="FE70" s="83"/>
      <c r="FF70" s="83"/>
      <c r="FG70" s="83"/>
      <c r="FH70" s="83"/>
      <c r="FI70" s="83"/>
      <c r="FJ70" s="83"/>
      <c r="FK70" s="83"/>
      <c r="FL70" s="83"/>
      <c r="FM70" s="83"/>
      <c r="FN70" s="83"/>
      <c r="FO70" s="83"/>
      <c r="FP70" s="83"/>
      <c r="FQ70" s="83"/>
      <c r="FR70" s="83"/>
      <c r="FS70" s="83"/>
      <c r="FT70" s="83"/>
      <c r="FU70" s="83"/>
      <c r="FV70" s="83"/>
      <c r="FW70" s="83"/>
      <c r="FX70" s="83"/>
      <c r="FY70" s="83"/>
      <c r="FZ70" s="83"/>
      <c r="GA70" s="83"/>
      <c r="GB70" s="83"/>
      <c r="GC70" s="83"/>
      <c r="GD70" s="83"/>
      <c r="GE70" s="83"/>
      <c r="GF70" s="83"/>
      <c r="GG70" s="83"/>
      <c r="GH70" s="83"/>
      <c r="GI70" s="83"/>
      <c r="GJ70" s="83"/>
      <c r="GK70" s="83"/>
      <c r="GL70" s="83"/>
      <c r="GM70" s="83"/>
      <c r="GN70" s="83"/>
      <c r="GO70" s="83"/>
      <c r="GP70" s="83"/>
      <c r="GQ70" s="83"/>
      <c r="GR70" s="83"/>
      <c r="GS70" s="83"/>
      <c r="GT70" s="83"/>
      <c r="GU70" s="83"/>
      <c r="GV70" s="83"/>
      <c r="GW70" s="83"/>
      <c r="GX70" s="83"/>
      <c r="GY70" s="83"/>
      <c r="GZ70" s="83"/>
      <c r="HA70" s="83"/>
      <c r="HB70" s="83"/>
      <c r="HC70" s="83"/>
      <c r="HD70" s="83"/>
      <c r="HE70" s="83"/>
      <c r="HF70" s="83"/>
      <c r="HG70" s="83"/>
      <c r="HH70" s="83"/>
      <c r="HI70" s="83"/>
      <c r="HJ70" s="83"/>
      <c r="HK70" s="83"/>
      <c r="HL70" s="83"/>
      <c r="HM70" s="83"/>
      <c r="HN70" s="83"/>
      <c r="HO70" s="83"/>
      <c r="HP70" s="83"/>
      <c r="HQ70" s="83"/>
      <c r="HR70" s="83"/>
      <c r="HS70" s="83"/>
      <c r="HT70" s="83"/>
      <c r="HU70" s="83"/>
      <c r="HV70" s="83"/>
      <c r="HW70" s="83"/>
      <c r="HX70" s="83"/>
      <c r="HY70" s="83"/>
      <c r="HZ70" s="83"/>
      <c r="IA70" s="83"/>
      <c r="IB70" s="83"/>
      <c r="IC70" s="83"/>
      <c r="ID70" s="83"/>
      <c r="IE70" s="83"/>
      <c r="IF70" s="83"/>
      <c r="IG70" s="83"/>
      <c r="IH70" s="83"/>
      <c r="II70" s="83"/>
      <c r="IJ70" s="83"/>
      <c r="IK70" s="83"/>
      <c r="IL70" s="83"/>
      <c r="IM70" s="83"/>
      <c r="IN70" s="83"/>
      <c r="IO70" s="83"/>
      <c r="IP70" s="83"/>
      <c r="IQ70" s="83"/>
      <c r="IR70" s="83"/>
      <c r="IS70" s="83"/>
      <c r="IT70" s="83"/>
      <c r="IU70" s="83"/>
      <c r="IV70" s="83"/>
    </row>
    <row r="71" spans="1:256" s="72" customFormat="1" ht="13.5" customHeight="1">
      <c r="A71" s="69" t="s">
        <v>410</v>
      </c>
      <c r="B71" s="70"/>
      <c r="C71" s="70"/>
      <c r="D71" s="69"/>
      <c r="E71" s="71">
        <f aca="true" t="shared" si="6" ref="E71:K71">SUM(E69:E70)</f>
        <v>423</v>
      </c>
      <c r="F71" s="71">
        <f t="shared" si="6"/>
        <v>427</v>
      </c>
      <c r="G71" s="71">
        <f t="shared" si="6"/>
        <v>0</v>
      </c>
      <c r="H71" s="71">
        <f t="shared" si="6"/>
        <v>427</v>
      </c>
      <c r="I71" s="71">
        <f t="shared" si="6"/>
        <v>427</v>
      </c>
      <c r="J71" s="71">
        <f t="shared" si="6"/>
        <v>0</v>
      </c>
      <c r="K71" s="599">
        <f t="shared" si="6"/>
        <v>427000</v>
      </c>
      <c r="L71" s="71"/>
      <c r="M71" s="592"/>
      <c r="N71" s="586"/>
      <c r="O71" s="586"/>
      <c r="P71" s="586"/>
      <c r="Q71" s="586"/>
      <c r="R71" s="586"/>
      <c r="S71" s="586"/>
      <c r="T71" s="586"/>
      <c r="U71" s="586"/>
      <c r="V71" s="586"/>
      <c r="W71" s="586"/>
      <c r="X71" s="586"/>
      <c r="Y71" s="586"/>
      <c r="Z71" s="586"/>
      <c r="AA71" s="586"/>
      <c r="AB71" s="586"/>
      <c r="AC71" s="586"/>
      <c r="AD71" s="586"/>
      <c r="AE71" s="586"/>
      <c r="AF71" s="586"/>
      <c r="AG71" s="586"/>
      <c r="AH71" s="586"/>
      <c r="AI71" s="586"/>
      <c r="AJ71" s="586"/>
      <c r="AK71" s="586"/>
      <c r="AL71" s="586"/>
      <c r="AM71" s="586"/>
      <c r="AN71" s="586"/>
      <c r="AO71" s="586"/>
      <c r="AP71" s="586"/>
      <c r="AQ71" s="586"/>
      <c r="AR71" s="586"/>
      <c r="AS71" s="586"/>
      <c r="AT71" s="586"/>
      <c r="AU71" s="586"/>
      <c r="AV71" s="586"/>
      <c r="AW71" s="586"/>
      <c r="AX71" s="586"/>
      <c r="AY71" s="586"/>
      <c r="AZ71" s="586"/>
      <c r="BA71" s="586"/>
      <c r="BB71" s="586"/>
      <c r="BC71" s="586"/>
      <c r="BD71" s="586"/>
      <c r="BE71" s="586"/>
      <c r="BF71" s="586"/>
      <c r="BG71" s="586"/>
      <c r="BH71" s="586"/>
      <c r="BI71" s="586"/>
      <c r="BJ71" s="586"/>
      <c r="BK71" s="586"/>
      <c r="BL71" s="586"/>
      <c r="BM71" s="586"/>
      <c r="BN71" s="586"/>
      <c r="BO71" s="586"/>
      <c r="BP71" s="586"/>
      <c r="BQ71" s="586"/>
      <c r="BR71" s="586"/>
      <c r="BS71" s="586"/>
      <c r="BT71" s="586"/>
      <c r="BU71" s="586"/>
      <c r="BV71" s="586"/>
      <c r="BW71" s="586"/>
      <c r="BX71" s="586"/>
      <c r="BY71" s="586"/>
      <c r="BZ71" s="586"/>
      <c r="CA71" s="586"/>
      <c r="CB71" s="586"/>
      <c r="CC71" s="586"/>
      <c r="CD71" s="586"/>
      <c r="CE71" s="586"/>
      <c r="CF71" s="586"/>
      <c r="CG71" s="586"/>
      <c r="CH71" s="586"/>
      <c r="CI71" s="586"/>
      <c r="CJ71" s="586"/>
      <c r="CK71" s="586"/>
      <c r="CL71" s="586"/>
      <c r="CM71" s="586"/>
      <c r="CN71" s="586"/>
      <c r="CO71" s="586"/>
      <c r="CP71" s="586"/>
      <c r="CQ71" s="586"/>
      <c r="CR71" s="586"/>
      <c r="CS71" s="586"/>
      <c r="CT71" s="586"/>
      <c r="CU71" s="586"/>
      <c r="CV71" s="586"/>
      <c r="CW71" s="586"/>
      <c r="CX71" s="586"/>
      <c r="CY71" s="586"/>
      <c r="CZ71" s="586"/>
      <c r="DA71" s="586"/>
      <c r="DB71" s="586"/>
      <c r="DC71" s="586"/>
      <c r="DD71" s="586"/>
      <c r="DE71" s="586"/>
      <c r="DF71" s="586"/>
      <c r="DG71" s="586"/>
      <c r="DH71" s="586"/>
      <c r="DI71" s="586"/>
      <c r="DJ71" s="586"/>
      <c r="DK71" s="586"/>
      <c r="DL71" s="586"/>
      <c r="DM71" s="586"/>
      <c r="DN71" s="586"/>
      <c r="DO71" s="586"/>
      <c r="DP71" s="586"/>
      <c r="DQ71" s="586"/>
      <c r="DR71" s="586"/>
      <c r="DS71" s="586"/>
      <c r="DT71" s="586"/>
      <c r="DU71" s="586"/>
      <c r="DV71" s="586"/>
      <c r="DW71" s="586"/>
      <c r="DX71" s="586"/>
      <c r="DY71" s="586"/>
      <c r="DZ71" s="586"/>
      <c r="EA71" s="586"/>
      <c r="EB71" s="586"/>
      <c r="EC71" s="586"/>
      <c r="ED71" s="586"/>
      <c r="EE71" s="586"/>
      <c r="EF71" s="586"/>
      <c r="EG71" s="586"/>
      <c r="EH71" s="586"/>
      <c r="EI71" s="586"/>
      <c r="EJ71" s="586"/>
      <c r="EK71" s="586"/>
      <c r="EL71" s="586"/>
      <c r="EM71" s="586"/>
      <c r="EN71" s="586"/>
      <c r="EO71" s="586"/>
      <c r="EP71" s="586"/>
      <c r="EQ71" s="586"/>
      <c r="ER71" s="586"/>
      <c r="ES71" s="586"/>
      <c r="ET71" s="586"/>
      <c r="EU71" s="586"/>
      <c r="EV71" s="586"/>
      <c r="EW71" s="586"/>
      <c r="EX71" s="586"/>
      <c r="EY71" s="586"/>
      <c r="EZ71" s="586"/>
      <c r="FA71" s="586"/>
      <c r="FB71" s="586"/>
      <c r="FC71" s="586"/>
      <c r="FD71" s="586"/>
      <c r="FE71" s="586"/>
      <c r="FF71" s="586"/>
      <c r="FG71" s="586"/>
      <c r="FH71" s="586"/>
      <c r="FI71" s="586"/>
      <c r="FJ71" s="586"/>
      <c r="FK71" s="586"/>
      <c r="FL71" s="586"/>
      <c r="FM71" s="586"/>
      <c r="FN71" s="586"/>
      <c r="FO71" s="586"/>
      <c r="FP71" s="586"/>
      <c r="FQ71" s="586"/>
      <c r="FR71" s="586"/>
      <c r="FS71" s="586"/>
      <c r="FT71" s="586"/>
      <c r="FU71" s="586"/>
      <c r="FV71" s="586"/>
      <c r="FW71" s="586"/>
      <c r="FX71" s="586"/>
      <c r="FY71" s="586"/>
      <c r="FZ71" s="586"/>
      <c r="GA71" s="586"/>
      <c r="GB71" s="586"/>
      <c r="GC71" s="586"/>
      <c r="GD71" s="586"/>
      <c r="GE71" s="586"/>
      <c r="GF71" s="586"/>
      <c r="GG71" s="586"/>
      <c r="GH71" s="586"/>
      <c r="GI71" s="586"/>
      <c r="GJ71" s="586"/>
      <c r="GK71" s="586"/>
      <c r="GL71" s="586"/>
      <c r="GM71" s="586"/>
      <c r="GN71" s="586"/>
      <c r="GO71" s="586"/>
      <c r="GP71" s="586"/>
      <c r="GQ71" s="586"/>
      <c r="GR71" s="586"/>
      <c r="GS71" s="586"/>
      <c r="GT71" s="586"/>
      <c r="GU71" s="586"/>
      <c r="GV71" s="586"/>
      <c r="GW71" s="586"/>
      <c r="GX71" s="586"/>
      <c r="GY71" s="586"/>
      <c r="GZ71" s="586"/>
      <c r="HA71" s="586"/>
      <c r="HB71" s="586"/>
      <c r="HC71" s="586"/>
      <c r="HD71" s="586"/>
      <c r="HE71" s="586"/>
      <c r="HF71" s="586"/>
      <c r="HG71" s="586"/>
      <c r="HH71" s="586"/>
      <c r="HI71" s="586"/>
      <c r="HJ71" s="586"/>
      <c r="HK71" s="586"/>
      <c r="HL71" s="586"/>
      <c r="HM71" s="586"/>
      <c r="HN71" s="586"/>
      <c r="HO71" s="586"/>
      <c r="HP71" s="586"/>
      <c r="HQ71" s="586"/>
      <c r="HR71" s="586"/>
      <c r="HS71" s="586"/>
      <c r="HT71" s="586"/>
      <c r="HU71" s="586"/>
      <c r="HV71" s="586"/>
      <c r="HW71" s="586"/>
      <c r="HX71" s="586"/>
      <c r="HY71" s="586"/>
      <c r="HZ71" s="586"/>
      <c r="IA71" s="586"/>
      <c r="IB71" s="586"/>
      <c r="IC71" s="586"/>
      <c r="ID71" s="586"/>
      <c r="IE71" s="586"/>
      <c r="IF71" s="586"/>
      <c r="IG71" s="586"/>
      <c r="IH71" s="586"/>
      <c r="II71" s="586"/>
      <c r="IJ71" s="586"/>
      <c r="IK71" s="586"/>
      <c r="IL71" s="586"/>
      <c r="IM71" s="586"/>
      <c r="IN71" s="586"/>
      <c r="IO71" s="586"/>
      <c r="IP71" s="586"/>
      <c r="IQ71" s="586"/>
      <c r="IR71" s="586"/>
      <c r="IS71" s="586"/>
      <c r="IT71" s="586"/>
      <c r="IU71" s="586"/>
      <c r="IV71" s="586"/>
    </row>
    <row r="72" spans="1:256" s="67" customFormat="1" ht="13.5" customHeight="1">
      <c r="A72" s="64" t="s">
        <v>443</v>
      </c>
      <c r="B72" s="65">
        <v>2219</v>
      </c>
      <c r="C72" s="65">
        <v>5229</v>
      </c>
      <c r="D72" s="64" t="s">
        <v>444</v>
      </c>
      <c r="E72" s="65">
        <v>30</v>
      </c>
      <c r="F72" s="66">
        <v>30</v>
      </c>
      <c r="G72" s="65"/>
      <c r="H72" s="65">
        <v>30</v>
      </c>
      <c r="I72" s="65">
        <f>H72</f>
        <v>30</v>
      </c>
      <c r="J72" s="65"/>
      <c r="K72" s="598">
        <v>30000</v>
      </c>
      <c r="L72" s="64" t="s">
        <v>445</v>
      </c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  <c r="EO72" s="83"/>
      <c r="EP72" s="83"/>
      <c r="EQ72" s="83"/>
      <c r="ER72" s="83"/>
      <c r="ES72" s="83"/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3"/>
      <c r="FF72" s="83"/>
      <c r="FG72" s="83"/>
      <c r="FH72" s="83"/>
      <c r="FI72" s="83"/>
      <c r="FJ72" s="83"/>
      <c r="FK72" s="83"/>
      <c r="FL72" s="83"/>
      <c r="FM72" s="83"/>
      <c r="FN72" s="83"/>
      <c r="FO72" s="83"/>
      <c r="FP72" s="83"/>
      <c r="FQ72" s="83"/>
      <c r="FR72" s="83"/>
      <c r="FS72" s="83"/>
      <c r="FT72" s="83"/>
      <c r="FU72" s="83"/>
      <c r="FV72" s="83"/>
      <c r="FW72" s="83"/>
      <c r="FX72" s="83"/>
      <c r="FY72" s="83"/>
      <c r="FZ72" s="83"/>
      <c r="GA72" s="83"/>
      <c r="GB72" s="83"/>
      <c r="GC72" s="83"/>
      <c r="GD72" s="83"/>
      <c r="GE72" s="83"/>
      <c r="GF72" s="83"/>
      <c r="GG72" s="83"/>
      <c r="GH72" s="83"/>
      <c r="GI72" s="83"/>
      <c r="GJ72" s="83"/>
      <c r="GK72" s="83"/>
      <c r="GL72" s="83"/>
      <c r="GM72" s="83"/>
      <c r="GN72" s="83"/>
      <c r="GO72" s="83"/>
      <c r="GP72" s="83"/>
      <c r="GQ72" s="83"/>
      <c r="GR72" s="83"/>
      <c r="GS72" s="83"/>
      <c r="GT72" s="83"/>
      <c r="GU72" s="83"/>
      <c r="GV72" s="83"/>
      <c r="GW72" s="83"/>
      <c r="GX72" s="83"/>
      <c r="GY72" s="83"/>
      <c r="GZ72" s="83"/>
      <c r="HA72" s="83"/>
      <c r="HB72" s="83"/>
      <c r="HC72" s="83"/>
      <c r="HD72" s="83"/>
      <c r="HE72" s="83"/>
      <c r="HF72" s="83"/>
      <c r="HG72" s="83"/>
      <c r="HH72" s="83"/>
      <c r="HI72" s="83"/>
      <c r="HJ72" s="83"/>
      <c r="HK72" s="83"/>
      <c r="HL72" s="83"/>
      <c r="HM72" s="83"/>
      <c r="HN72" s="83"/>
      <c r="HO72" s="83"/>
      <c r="HP72" s="83"/>
      <c r="HQ72" s="83"/>
      <c r="HR72" s="83"/>
      <c r="HS72" s="83"/>
      <c r="HT72" s="83"/>
      <c r="HU72" s="83"/>
      <c r="HV72" s="83"/>
      <c r="HW72" s="83"/>
      <c r="HX72" s="83"/>
      <c r="HY72" s="83"/>
      <c r="HZ72" s="83"/>
      <c r="IA72" s="83"/>
      <c r="IB72" s="83"/>
      <c r="IC72" s="83"/>
      <c r="ID72" s="83"/>
      <c r="IE72" s="83"/>
      <c r="IF72" s="83"/>
      <c r="IG72" s="83"/>
      <c r="IH72" s="83"/>
      <c r="II72" s="83"/>
      <c r="IJ72" s="83"/>
      <c r="IK72" s="83"/>
      <c r="IL72" s="83"/>
      <c r="IM72" s="83"/>
      <c r="IN72" s="83"/>
      <c r="IO72" s="83"/>
      <c r="IP72" s="83"/>
      <c r="IQ72" s="83"/>
      <c r="IR72" s="83"/>
      <c r="IS72" s="83"/>
      <c r="IT72" s="83"/>
      <c r="IU72" s="83"/>
      <c r="IV72" s="83"/>
    </row>
    <row r="73" spans="1:256" s="72" customFormat="1" ht="13.5" customHeight="1">
      <c r="A73" s="69" t="s">
        <v>410</v>
      </c>
      <c r="B73" s="70"/>
      <c r="C73" s="70"/>
      <c r="D73" s="69"/>
      <c r="E73" s="71">
        <f aca="true" t="shared" si="7" ref="E73:K73">SUM(E72)</f>
        <v>30</v>
      </c>
      <c r="F73" s="71">
        <f t="shared" si="7"/>
        <v>30</v>
      </c>
      <c r="G73" s="71">
        <f t="shared" si="7"/>
        <v>0</v>
      </c>
      <c r="H73" s="71">
        <f t="shared" si="7"/>
        <v>30</v>
      </c>
      <c r="I73" s="71">
        <f t="shared" si="7"/>
        <v>30</v>
      </c>
      <c r="J73" s="71">
        <f t="shared" si="7"/>
        <v>0</v>
      </c>
      <c r="K73" s="599">
        <f t="shared" si="7"/>
        <v>30000</v>
      </c>
      <c r="L73" s="71"/>
      <c r="M73" s="592"/>
      <c r="N73" s="586"/>
      <c r="O73" s="586"/>
      <c r="P73" s="586"/>
      <c r="Q73" s="586"/>
      <c r="R73" s="586"/>
      <c r="S73" s="586"/>
      <c r="T73" s="586"/>
      <c r="U73" s="586"/>
      <c r="V73" s="586"/>
      <c r="W73" s="586"/>
      <c r="X73" s="586"/>
      <c r="Y73" s="586"/>
      <c r="Z73" s="586"/>
      <c r="AA73" s="586"/>
      <c r="AB73" s="586"/>
      <c r="AC73" s="586"/>
      <c r="AD73" s="586"/>
      <c r="AE73" s="586"/>
      <c r="AF73" s="586"/>
      <c r="AG73" s="586"/>
      <c r="AH73" s="586"/>
      <c r="AI73" s="586"/>
      <c r="AJ73" s="586"/>
      <c r="AK73" s="586"/>
      <c r="AL73" s="586"/>
      <c r="AM73" s="586"/>
      <c r="AN73" s="586"/>
      <c r="AO73" s="586"/>
      <c r="AP73" s="586"/>
      <c r="AQ73" s="586"/>
      <c r="AR73" s="586"/>
      <c r="AS73" s="586"/>
      <c r="AT73" s="586"/>
      <c r="AU73" s="586"/>
      <c r="AV73" s="586"/>
      <c r="AW73" s="586"/>
      <c r="AX73" s="586"/>
      <c r="AY73" s="586"/>
      <c r="AZ73" s="586"/>
      <c r="BA73" s="586"/>
      <c r="BB73" s="586"/>
      <c r="BC73" s="586"/>
      <c r="BD73" s="586"/>
      <c r="BE73" s="586"/>
      <c r="BF73" s="586"/>
      <c r="BG73" s="586"/>
      <c r="BH73" s="586"/>
      <c r="BI73" s="586"/>
      <c r="BJ73" s="586"/>
      <c r="BK73" s="586"/>
      <c r="BL73" s="586"/>
      <c r="BM73" s="586"/>
      <c r="BN73" s="586"/>
      <c r="BO73" s="586"/>
      <c r="BP73" s="586"/>
      <c r="BQ73" s="586"/>
      <c r="BR73" s="586"/>
      <c r="BS73" s="586"/>
      <c r="BT73" s="586"/>
      <c r="BU73" s="586"/>
      <c r="BV73" s="586"/>
      <c r="BW73" s="586"/>
      <c r="BX73" s="586"/>
      <c r="BY73" s="586"/>
      <c r="BZ73" s="586"/>
      <c r="CA73" s="586"/>
      <c r="CB73" s="586"/>
      <c r="CC73" s="586"/>
      <c r="CD73" s="586"/>
      <c r="CE73" s="586"/>
      <c r="CF73" s="586"/>
      <c r="CG73" s="586"/>
      <c r="CH73" s="586"/>
      <c r="CI73" s="586"/>
      <c r="CJ73" s="586"/>
      <c r="CK73" s="586"/>
      <c r="CL73" s="586"/>
      <c r="CM73" s="586"/>
      <c r="CN73" s="586"/>
      <c r="CO73" s="586"/>
      <c r="CP73" s="586"/>
      <c r="CQ73" s="586"/>
      <c r="CR73" s="586"/>
      <c r="CS73" s="586"/>
      <c r="CT73" s="586"/>
      <c r="CU73" s="586"/>
      <c r="CV73" s="586"/>
      <c r="CW73" s="586"/>
      <c r="CX73" s="586"/>
      <c r="CY73" s="586"/>
      <c r="CZ73" s="586"/>
      <c r="DA73" s="586"/>
      <c r="DB73" s="586"/>
      <c r="DC73" s="586"/>
      <c r="DD73" s="586"/>
      <c r="DE73" s="586"/>
      <c r="DF73" s="586"/>
      <c r="DG73" s="586"/>
      <c r="DH73" s="586"/>
      <c r="DI73" s="586"/>
      <c r="DJ73" s="586"/>
      <c r="DK73" s="586"/>
      <c r="DL73" s="586"/>
      <c r="DM73" s="586"/>
      <c r="DN73" s="586"/>
      <c r="DO73" s="586"/>
      <c r="DP73" s="586"/>
      <c r="DQ73" s="586"/>
      <c r="DR73" s="586"/>
      <c r="DS73" s="586"/>
      <c r="DT73" s="586"/>
      <c r="DU73" s="586"/>
      <c r="DV73" s="586"/>
      <c r="DW73" s="586"/>
      <c r="DX73" s="586"/>
      <c r="DY73" s="586"/>
      <c r="DZ73" s="586"/>
      <c r="EA73" s="586"/>
      <c r="EB73" s="586"/>
      <c r="EC73" s="586"/>
      <c r="ED73" s="586"/>
      <c r="EE73" s="586"/>
      <c r="EF73" s="586"/>
      <c r="EG73" s="586"/>
      <c r="EH73" s="586"/>
      <c r="EI73" s="586"/>
      <c r="EJ73" s="586"/>
      <c r="EK73" s="586"/>
      <c r="EL73" s="586"/>
      <c r="EM73" s="586"/>
      <c r="EN73" s="586"/>
      <c r="EO73" s="586"/>
      <c r="EP73" s="586"/>
      <c r="EQ73" s="586"/>
      <c r="ER73" s="586"/>
      <c r="ES73" s="586"/>
      <c r="ET73" s="586"/>
      <c r="EU73" s="586"/>
      <c r="EV73" s="586"/>
      <c r="EW73" s="586"/>
      <c r="EX73" s="586"/>
      <c r="EY73" s="586"/>
      <c r="EZ73" s="586"/>
      <c r="FA73" s="586"/>
      <c r="FB73" s="586"/>
      <c r="FC73" s="586"/>
      <c r="FD73" s="586"/>
      <c r="FE73" s="586"/>
      <c r="FF73" s="586"/>
      <c r="FG73" s="586"/>
      <c r="FH73" s="586"/>
      <c r="FI73" s="586"/>
      <c r="FJ73" s="586"/>
      <c r="FK73" s="586"/>
      <c r="FL73" s="586"/>
      <c r="FM73" s="586"/>
      <c r="FN73" s="586"/>
      <c r="FO73" s="586"/>
      <c r="FP73" s="586"/>
      <c r="FQ73" s="586"/>
      <c r="FR73" s="586"/>
      <c r="FS73" s="586"/>
      <c r="FT73" s="586"/>
      <c r="FU73" s="586"/>
      <c r="FV73" s="586"/>
      <c r="FW73" s="586"/>
      <c r="FX73" s="586"/>
      <c r="FY73" s="586"/>
      <c r="FZ73" s="586"/>
      <c r="GA73" s="586"/>
      <c r="GB73" s="586"/>
      <c r="GC73" s="586"/>
      <c r="GD73" s="586"/>
      <c r="GE73" s="586"/>
      <c r="GF73" s="586"/>
      <c r="GG73" s="586"/>
      <c r="GH73" s="586"/>
      <c r="GI73" s="586"/>
      <c r="GJ73" s="586"/>
      <c r="GK73" s="586"/>
      <c r="GL73" s="586"/>
      <c r="GM73" s="586"/>
      <c r="GN73" s="586"/>
      <c r="GO73" s="586"/>
      <c r="GP73" s="586"/>
      <c r="GQ73" s="586"/>
      <c r="GR73" s="586"/>
      <c r="GS73" s="586"/>
      <c r="GT73" s="586"/>
      <c r="GU73" s="586"/>
      <c r="GV73" s="586"/>
      <c r="GW73" s="586"/>
      <c r="GX73" s="586"/>
      <c r="GY73" s="586"/>
      <c r="GZ73" s="586"/>
      <c r="HA73" s="586"/>
      <c r="HB73" s="586"/>
      <c r="HC73" s="586"/>
      <c r="HD73" s="586"/>
      <c r="HE73" s="586"/>
      <c r="HF73" s="586"/>
      <c r="HG73" s="586"/>
      <c r="HH73" s="586"/>
      <c r="HI73" s="586"/>
      <c r="HJ73" s="586"/>
      <c r="HK73" s="586"/>
      <c r="HL73" s="586"/>
      <c r="HM73" s="586"/>
      <c r="HN73" s="586"/>
      <c r="HO73" s="586"/>
      <c r="HP73" s="586"/>
      <c r="HQ73" s="586"/>
      <c r="HR73" s="586"/>
      <c r="HS73" s="586"/>
      <c r="HT73" s="586"/>
      <c r="HU73" s="586"/>
      <c r="HV73" s="586"/>
      <c r="HW73" s="586"/>
      <c r="HX73" s="586"/>
      <c r="HY73" s="586"/>
      <c r="HZ73" s="586"/>
      <c r="IA73" s="586"/>
      <c r="IB73" s="586"/>
      <c r="IC73" s="586"/>
      <c r="ID73" s="586"/>
      <c r="IE73" s="586"/>
      <c r="IF73" s="586"/>
      <c r="IG73" s="586"/>
      <c r="IH73" s="586"/>
      <c r="II73" s="586"/>
      <c r="IJ73" s="586"/>
      <c r="IK73" s="586"/>
      <c r="IL73" s="586"/>
      <c r="IM73" s="586"/>
      <c r="IN73" s="586"/>
      <c r="IO73" s="586"/>
      <c r="IP73" s="586"/>
      <c r="IQ73" s="586"/>
      <c r="IR73" s="586"/>
      <c r="IS73" s="586"/>
      <c r="IT73" s="586"/>
      <c r="IU73" s="586"/>
      <c r="IV73" s="586"/>
    </row>
    <row r="74" spans="1:256" s="79" customFormat="1" ht="13.5" customHeight="1">
      <c r="A74" s="64" t="s">
        <v>446</v>
      </c>
      <c r="B74" s="77">
        <v>2141</v>
      </c>
      <c r="C74" s="77">
        <v>5229</v>
      </c>
      <c r="D74" s="64" t="s">
        <v>447</v>
      </c>
      <c r="E74" s="74">
        <v>5</v>
      </c>
      <c r="F74" s="75">
        <v>5</v>
      </c>
      <c r="G74" s="74"/>
      <c r="H74" s="74">
        <v>5</v>
      </c>
      <c r="I74" s="74">
        <f>H74</f>
        <v>5</v>
      </c>
      <c r="J74" s="74"/>
      <c r="K74" s="25">
        <v>5000</v>
      </c>
      <c r="L74" s="78" t="s">
        <v>448</v>
      </c>
      <c r="M74" s="82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/>
      <c r="EM74" s="83"/>
      <c r="EN74" s="83"/>
      <c r="EO74" s="83"/>
      <c r="EP74" s="83"/>
      <c r="EQ74" s="83"/>
      <c r="ER74" s="83"/>
      <c r="ES74" s="83"/>
      <c r="ET74" s="83"/>
      <c r="EU74" s="83"/>
      <c r="EV74" s="83"/>
      <c r="EW74" s="83"/>
      <c r="EX74" s="83"/>
      <c r="EY74" s="83"/>
      <c r="EZ74" s="83"/>
      <c r="FA74" s="83"/>
      <c r="FB74" s="83"/>
      <c r="FC74" s="83"/>
      <c r="FD74" s="83"/>
      <c r="FE74" s="83"/>
      <c r="FF74" s="83"/>
      <c r="FG74" s="83"/>
      <c r="FH74" s="83"/>
      <c r="FI74" s="83"/>
      <c r="FJ74" s="83"/>
      <c r="FK74" s="83"/>
      <c r="FL74" s="83"/>
      <c r="FM74" s="83"/>
      <c r="FN74" s="83"/>
      <c r="FO74" s="83"/>
      <c r="FP74" s="83"/>
      <c r="FQ74" s="83"/>
      <c r="FR74" s="83"/>
      <c r="FS74" s="83"/>
      <c r="FT74" s="83"/>
      <c r="FU74" s="83"/>
      <c r="FV74" s="83"/>
      <c r="FW74" s="83"/>
      <c r="FX74" s="83"/>
      <c r="FY74" s="83"/>
      <c r="FZ74" s="83"/>
      <c r="GA74" s="83"/>
      <c r="GB74" s="83"/>
      <c r="GC74" s="83"/>
      <c r="GD74" s="83"/>
      <c r="GE74" s="83"/>
      <c r="GF74" s="83"/>
      <c r="GG74" s="83"/>
      <c r="GH74" s="83"/>
      <c r="GI74" s="83"/>
      <c r="GJ74" s="83"/>
      <c r="GK74" s="83"/>
      <c r="GL74" s="83"/>
      <c r="GM74" s="83"/>
      <c r="GN74" s="83"/>
      <c r="GO74" s="83"/>
      <c r="GP74" s="83"/>
      <c r="GQ74" s="83"/>
      <c r="GR74" s="83"/>
      <c r="GS74" s="83"/>
      <c r="GT74" s="83"/>
      <c r="GU74" s="83"/>
      <c r="GV74" s="83"/>
      <c r="GW74" s="83"/>
      <c r="GX74" s="83"/>
      <c r="GY74" s="83"/>
      <c r="GZ74" s="83"/>
      <c r="HA74" s="83"/>
      <c r="HB74" s="83"/>
      <c r="HC74" s="83"/>
      <c r="HD74" s="83"/>
      <c r="HE74" s="83"/>
      <c r="HF74" s="83"/>
      <c r="HG74" s="83"/>
      <c r="HH74" s="83"/>
      <c r="HI74" s="83"/>
      <c r="HJ74" s="83"/>
      <c r="HK74" s="83"/>
      <c r="HL74" s="83"/>
      <c r="HM74" s="83"/>
      <c r="HN74" s="83"/>
      <c r="HO74" s="83"/>
      <c r="HP74" s="83"/>
      <c r="HQ74" s="83"/>
      <c r="HR74" s="83"/>
      <c r="HS74" s="83"/>
      <c r="HT74" s="83"/>
      <c r="HU74" s="83"/>
      <c r="HV74" s="83"/>
      <c r="HW74" s="83"/>
      <c r="HX74" s="83"/>
      <c r="HY74" s="83"/>
      <c r="HZ74" s="83"/>
      <c r="IA74" s="83"/>
      <c r="IB74" s="83"/>
      <c r="IC74" s="83"/>
      <c r="ID74" s="83"/>
      <c r="IE74" s="83"/>
      <c r="IF74" s="83"/>
      <c r="IG74" s="83"/>
      <c r="IH74" s="83"/>
      <c r="II74" s="83"/>
      <c r="IJ74" s="83"/>
      <c r="IK74" s="83"/>
      <c r="IL74" s="83"/>
      <c r="IM74" s="83"/>
      <c r="IN74" s="83"/>
      <c r="IO74" s="83"/>
      <c r="IP74" s="83"/>
      <c r="IQ74" s="83"/>
      <c r="IR74" s="83"/>
      <c r="IS74" s="83"/>
      <c r="IT74" s="83"/>
      <c r="IU74" s="83"/>
      <c r="IV74" s="83"/>
    </row>
    <row r="75" spans="1:256" s="79" customFormat="1" ht="13.5" customHeight="1">
      <c r="A75" s="64"/>
      <c r="B75" s="77">
        <v>2143</v>
      </c>
      <c r="C75" s="77">
        <v>5229</v>
      </c>
      <c r="D75" s="64" t="s">
        <v>449</v>
      </c>
      <c r="E75" s="74">
        <v>301</v>
      </c>
      <c r="F75" s="75">
        <v>301</v>
      </c>
      <c r="G75" s="74"/>
      <c r="H75" s="74">
        <v>301</v>
      </c>
      <c r="I75" s="74">
        <f>H75</f>
        <v>301</v>
      </c>
      <c r="J75" s="74"/>
      <c r="K75" s="25">
        <v>301000</v>
      </c>
      <c r="L75" s="78" t="s">
        <v>450</v>
      </c>
      <c r="M75" s="82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3"/>
      <c r="EF75" s="83"/>
      <c r="EG75" s="83"/>
      <c r="EH75" s="83"/>
      <c r="EI75" s="83"/>
      <c r="EJ75" s="83"/>
      <c r="EK75" s="83"/>
      <c r="EL75" s="83"/>
      <c r="EM75" s="83"/>
      <c r="EN75" s="83"/>
      <c r="EO75" s="83"/>
      <c r="EP75" s="83"/>
      <c r="EQ75" s="83"/>
      <c r="ER75" s="83"/>
      <c r="ES75" s="83"/>
      <c r="ET75" s="83"/>
      <c r="EU75" s="83"/>
      <c r="EV75" s="83"/>
      <c r="EW75" s="83"/>
      <c r="EX75" s="83"/>
      <c r="EY75" s="83"/>
      <c r="EZ75" s="83"/>
      <c r="FA75" s="83"/>
      <c r="FB75" s="83"/>
      <c r="FC75" s="83"/>
      <c r="FD75" s="83"/>
      <c r="FE75" s="83"/>
      <c r="FF75" s="83"/>
      <c r="FG75" s="83"/>
      <c r="FH75" s="83"/>
      <c r="FI75" s="83"/>
      <c r="FJ75" s="83"/>
      <c r="FK75" s="83"/>
      <c r="FL75" s="83"/>
      <c r="FM75" s="83"/>
      <c r="FN75" s="83"/>
      <c r="FO75" s="83"/>
      <c r="FP75" s="83"/>
      <c r="FQ75" s="83"/>
      <c r="FR75" s="83"/>
      <c r="FS75" s="83"/>
      <c r="FT75" s="83"/>
      <c r="FU75" s="83"/>
      <c r="FV75" s="83"/>
      <c r="FW75" s="83"/>
      <c r="FX75" s="83"/>
      <c r="FY75" s="83"/>
      <c r="FZ75" s="83"/>
      <c r="GA75" s="83"/>
      <c r="GB75" s="83"/>
      <c r="GC75" s="83"/>
      <c r="GD75" s="83"/>
      <c r="GE75" s="83"/>
      <c r="GF75" s="83"/>
      <c r="GG75" s="83"/>
      <c r="GH75" s="83"/>
      <c r="GI75" s="83"/>
      <c r="GJ75" s="83"/>
      <c r="GK75" s="83"/>
      <c r="GL75" s="83"/>
      <c r="GM75" s="83"/>
      <c r="GN75" s="83"/>
      <c r="GO75" s="83"/>
      <c r="GP75" s="83"/>
      <c r="GQ75" s="83"/>
      <c r="GR75" s="83"/>
      <c r="GS75" s="83"/>
      <c r="GT75" s="83"/>
      <c r="GU75" s="83"/>
      <c r="GV75" s="83"/>
      <c r="GW75" s="83"/>
      <c r="GX75" s="83"/>
      <c r="GY75" s="83"/>
      <c r="GZ75" s="83"/>
      <c r="HA75" s="83"/>
      <c r="HB75" s="83"/>
      <c r="HC75" s="83"/>
      <c r="HD75" s="83"/>
      <c r="HE75" s="83"/>
      <c r="HF75" s="83"/>
      <c r="HG75" s="83"/>
      <c r="HH75" s="83"/>
      <c r="HI75" s="83"/>
      <c r="HJ75" s="83"/>
      <c r="HK75" s="83"/>
      <c r="HL75" s="83"/>
      <c r="HM75" s="83"/>
      <c r="HN75" s="83"/>
      <c r="HO75" s="83"/>
      <c r="HP75" s="83"/>
      <c r="HQ75" s="83"/>
      <c r="HR75" s="83"/>
      <c r="HS75" s="83"/>
      <c r="HT75" s="83"/>
      <c r="HU75" s="83"/>
      <c r="HV75" s="83"/>
      <c r="HW75" s="83"/>
      <c r="HX75" s="83"/>
      <c r="HY75" s="83"/>
      <c r="HZ75" s="83"/>
      <c r="IA75" s="83"/>
      <c r="IB75" s="83"/>
      <c r="IC75" s="83"/>
      <c r="ID75" s="83"/>
      <c r="IE75" s="83"/>
      <c r="IF75" s="83"/>
      <c r="IG75" s="83"/>
      <c r="IH75" s="83"/>
      <c r="II75" s="83"/>
      <c r="IJ75" s="83"/>
      <c r="IK75" s="83"/>
      <c r="IL75" s="83"/>
      <c r="IM75" s="83"/>
      <c r="IN75" s="83"/>
      <c r="IO75" s="83"/>
      <c r="IP75" s="83"/>
      <c r="IQ75" s="83"/>
      <c r="IR75" s="83"/>
      <c r="IS75" s="83"/>
      <c r="IT75" s="83"/>
      <c r="IU75" s="83"/>
      <c r="IV75" s="83"/>
    </row>
    <row r="76" spans="1:256" s="67" customFormat="1" ht="13.5" customHeight="1">
      <c r="A76" s="64"/>
      <c r="B76" s="65">
        <v>6171</v>
      </c>
      <c r="C76" s="65">
        <v>5229</v>
      </c>
      <c r="D76" s="64" t="s">
        <v>451</v>
      </c>
      <c r="E76" s="89">
        <v>191</v>
      </c>
      <c r="F76" s="101">
        <v>191</v>
      </c>
      <c r="G76" s="89"/>
      <c r="H76" s="89">
        <v>191</v>
      </c>
      <c r="I76" s="74">
        <f>H76</f>
        <v>191</v>
      </c>
      <c r="J76" s="89"/>
      <c r="K76" s="25">
        <v>191000</v>
      </c>
      <c r="L76" s="64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3"/>
      <c r="FX76" s="83"/>
      <c r="FY76" s="83"/>
      <c r="FZ76" s="83"/>
      <c r="GA76" s="83"/>
      <c r="GB76" s="83"/>
      <c r="GC76" s="83"/>
      <c r="GD76" s="83"/>
      <c r="GE76" s="83"/>
      <c r="GF76" s="83"/>
      <c r="GG76" s="83"/>
      <c r="GH76" s="83"/>
      <c r="GI76" s="83"/>
      <c r="GJ76" s="83"/>
      <c r="GK76" s="83"/>
      <c r="GL76" s="83"/>
      <c r="GM76" s="83"/>
      <c r="GN76" s="83"/>
      <c r="GO76" s="83"/>
      <c r="GP76" s="83"/>
      <c r="GQ76" s="83"/>
      <c r="GR76" s="83"/>
      <c r="GS76" s="83"/>
      <c r="GT76" s="83"/>
      <c r="GU76" s="83"/>
      <c r="GV76" s="83"/>
      <c r="GW76" s="83"/>
      <c r="GX76" s="83"/>
      <c r="GY76" s="83"/>
      <c r="GZ76" s="83"/>
      <c r="HA76" s="83"/>
      <c r="HB76" s="83"/>
      <c r="HC76" s="83"/>
      <c r="HD76" s="83"/>
      <c r="HE76" s="83"/>
      <c r="HF76" s="83"/>
      <c r="HG76" s="83"/>
      <c r="HH76" s="83"/>
      <c r="HI76" s="83"/>
      <c r="HJ76" s="83"/>
      <c r="HK76" s="83"/>
      <c r="HL76" s="83"/>
      <c r="HM76" s="83"/>
      <c r="HN76" s="83"/>
      <c r="HO76" s="83"/>
      <c r="HP76" s="83"/>
      <c r="HQ76" s="83"/>
      <c r="HR76" s="83"/>
      <c r="HS76" s="83"/>
      <c r="HT76" s="83"/>
      <c r="HU76" s="83"/>
      <c r="HV76" s="83"/>
      <c r="HW76" s="83"/>
      <c r="HX76" s="83"/>
      <c r="HY76" s="83"/>
      <c r="HZ76" s="83"/>
      <c r="IA76" s="83"/>
      <c r="IB76" s="83"/>
      <c r="IC76" s="83"/>
      <c r="ID76" s="83"/>
      <c r="IE76" s="83"/>
      <c r="IF76" s="83"/>
      <c r="IG76" s="83"/>
      <c r="IH76" s="83"/>
      <c r="II76" s="83"/>
      <c r="IJ76" s="83"/>
      <c r="IK76" s="83"/>
      <c r="IL76" s="83"/>
      <c r="IM76" s="83"/>
      <c r="IN76" s="83"/>
      <c r="IO76" s="83"/>
      <c r="IP76" s="83"/>
      <c r="IQ76" s="83"/>
      <c r="IR76" s="83"/>
      <c r="IS76" s="83"/>
      <c r="IT76" s="83"/>
      <c r="IU76" s="83"/>
      <c r="IV76" s="83"/>
    </row>
    <row r="77" spans="1:256" s="67" customFormat="1" ht="13.5" customHeight="1">
      <c r="A77" s="64"/>
      <c r="B77" s="65">
        <v>6171</v>
      </c>
      <c r="C77" s="65">
        <v>5229</v>
      </c>
      <c r="D77" s="64" t="s">
        <v>452</v>
      </c>
      <c r="E77" s="89">
        <v>103</v>
      </c>
      <c r="F77" s="101">
        <v>103</v>
      </c>
      <c r="G77" s="89"/>
      <c r="H77" s="89">
        <v>103</v>
      </c>
      <c r="I77" s="74">
        <f>H77</f>
        <v>103</v>
      </c>
      <c r="J77" s="89"/>
      <c r="K77" s="25">
        <v>103000</v>
      </c>
      <c r="L77" s="64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3"/>
      <c r="DU77" s="83"/>
      <c r="DV77" s="83"/>
      <c r="DW77" s="83"/>
      <c r="DX77" s="83"/>
      <c r="DY77" s="83"/>
      <c r="DZ77" s="83"/>
      <c r="EA77" s="83"/>
      <c r="EB77" s="83"/>
      <c r="EC77" s="83"/>
      <c r="ED77" s="83"/>
      <c r="EE77" s="83"/>
      <c r="EF77" s="83"/>
      <c r="EG77" s="83"/>
      <c r="EH77" s="83"/>
      <c r="EI77" s="83"/>
      <c r="EJ77" s="83"/>
      <c r="EK77" s="83"/>
      <c r="EL77" s="83"/>
      <c r="EM77" s="83"/>
      <c r="EN77" s="83"/>
      <c r="EO77" s="83"/>
      <c r="EP77" s="83"/>
      <c r="EQ77" s="83"/>
      <c r="ER77" s="83"/>
      <c r="ES77" s="83"/>
      <c r="ET77" s="83"/>
      <c r="EU77" s="83"/>
      <c r="EV77" s="83"/>
      <c r="EW77" s="83"/>
      <c r="EX77" s="83"/>
      <c r="EY77" s="83"/>
      <c r="EZ77" s="83"/>
      <c r="FA77" s="83"/>
      <c r="FB77" s="83"/>
      <c r="FC77" s="83"/>
      <c r="FD77" s="83"/>
      <c r="FE77" s="83"/>
      <c r="FF77" s="83"/>
      <c r="FG77" s="83"/>
      <c r="FH77" s="83"/>
      <c r="FI77" s="83"/>
      <c r="FJ77" s="83"/>
      <c r="FK77" s="83"/>
      <c r="FL77" s="83"/>
      <c r="FM77" s="83"/>
      <c r="FN77" s="83"/>
      <c r="FO77" s="83"/>
      <c r="FP77" s="83"/>
      <c r="FQ77" s="83"/>
      <c r="FR77" s="83"/>
      <c r="FS77" s="83"/>
      <c r="FT77" s="83"/>
      <c r="FU77" s="83"/>
      <c r="FV77" s="83"/>
      <c r="FW77" s="83"/>
      <c r="FX77" s="83"/>
      <c r="FY77" s="83"/>
      <c r="FZ77" s="83"/>
      <c r="GA77" s="83"/>
      <c r="GB77" s="83"/>
      <c r="GC77" s="83"/>
      <c r="GD77" s="83"/>
      <c r="GE77" s="83"/>
      <c r="GF77" s="83"/>
      <c r="GG77" s="83"/>
      <c r="GH77" s="83"/>
      <c r="GI77" s="83"/>
      <c r="GJ77" s="83"/>
      <c r="GK77" s="83"/>
      <c r="GL77" s="83"/>
      <c r="GM77" s="83"/>
      <c r="GN77" s="83"/>
      <c r="GO77" s="83"/>
      <c r="GP77" s="83"/>
      <c r="GQ77" s="83"/>
      <c r="GR77" s="83"/>
      <c r="GS77" s="83"/>
      <c r="GT77" s="83"/>
      <c r="GU77" s="83"/>
      <c r="GV77" s="83"/>
      <c r="GW77" s="83"/>
      <c r="GX77" s="83"/>
      <c r="GY77" s="83"/>
      <c r="GZ77" s="83"/>
      <c r="HA77" s="83"/>
      <c r="HB77" s="83"/>
      <c r="HC77" s="83"/>
      <c r="HD77" s="83"/>
      <c r="HE77" s="83"/>
      <c r="HF77" s="83"/>
      <c r="HG77" s="83"/>
      <c r="HH77" s="83"/>
      <c r="HI77" s="83"/>
      <c r="HJ77" s="83"/>
      <c r="HK77" s="83"/>
      <c r="HL77" s="83"/>
      <c r="HM77" s="83"/>
      <c r="HN77" s="83"/>
      <c r="HO77" s="83"/>
      <c r="HP77" s="83"/>
      <c r="HQ77" s="83"/>
      <c r="HR77" s="83"/>
      <c r="HS77" s="83"/>
      <c r="HT77" s="83"/>
      <c r="HU77" s="83"/>
      <c r="HV77" s="83"/>
      <c r="HW77" s="83"/>
      <c r="HX77" s="83"/>
      <c r="HY77" s="83"/>
      <c r="HZ77" s="83"/>
      <c r="IA77" s="83"/>
      <c r="IB77" s="83"/>
      <c r="IC77" s="83"/>
      <c r="ID77" s="83"/>
      <c r="IE77" s="83"/>
      <c r="IF77" s="83"/>
      <c r="IG77" s="83"/>
      <c r="IH77" s="83"/>
      <c r="II77" s="83"/>
      <c r="IJ77" s="83"/>
      <c r="IK77" s="83"/>
      <c r="IL77" s="83"/>
      <c r="IM77" s="83"/>
      <c r="IN77" s="83"/>
      <c r="IO77" s="83"/>
      <c r="IP77" s="83"/>
      <c r="IQ77" s="83"/>
      <c r="IR77" s="83"/>
      <c r="IS77" s="83"/>
      <c r="IT77" s="83"/>
      <c r="IU77" s="83"/>
      <c r="IV77" s="83"/>
    </row>
    <row r="78" spans="1:256" s="67" customFormat="1" ht="13.5" customHeight="1">
      <c r="A78" s="64"/>
      <c r="B78" s="65">
        <v>6171</v>
      </c>
      <c r="C78" s="65">
        <v>5229</v>
      </c>
      <c r="D78" s="64" t="s">
        <v>453</v>
      </c>
      <c r="E78" s="89">
        <v>150</v>
      </c>
      <c r="F78" s="101">
        <v>150</v>
      </c>
      <c r="G78" s="89"/>
      <c r="H78" s="89">
        <v>150</v>
      </c>
      <c r="I78" s="74">
        <f>H78</f>
        <v>150</v>
      </c>
      <c r="J78" s="89"/>
      <c r="K78" s="25">
        <v>150000</v>
      </c>
      <c r="L78" s="64"/>
      <c r="M78" s="82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3"/>
      <c r="DU78" s="83"/>
      <c r="DV78" s="83"/>
      <c r="DW78" s="83"/>
      <c r="DX78" s="83"/>
      <c r="DY78" s="83"/>
      <c r="DZ78" s="83"/>
      <c r="EA78" s="83"/>
      <c r="EB78" s="83"/>
      <c r="EC78" s="83"/>
      <c r="ED78" s="83"/>
      <c r="EE78" s="83"/>
      <c r="EF78" s="83"/>
      <c r="EG78" s="83"/>
      <c r="EH78" s="83"/>
      <c r="EI78" s="83"/>
      <c r="EJ78" s="83"/>
      <c r="EK78" s="83"/>
      <c r="EL78" s="83"/>
      <c r="EM78" s="83"/>
      <c r="EN78" s="83"/>
      <c r="EO78" s="83"/>
      <c r="EP78" s="83"/>
      <c r="EQ78" s="83"/>
      <c r="ER78" s="83"/>
      <c r="ES78" s="83"/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3"/>
      <c r="FF78" s="83"/>
      <c r="FG78" s="83"/>
      <c r="FH78" s="83"/>
      <c r="FI78" s="83"/>
      <c r="FJ78" s="83"/>
      <c r="FK78" s="83"/>
      <c r="FL78" s="83"/>
      <c r="FM78" s="83"/>
      <c r="FN78" s="83"/>
      <c r="FO78" s="83"/>
      <c r="FP78" s="83"/>
      <c r="FQ78" s="83"/>
      <c r="FR78" s="83"/>
      <c r="FS78" s="83"/>
      <c r="FT78" s="83"/>
      <c r="FU78" s="83"/>
      <c r="FV78" s="83"/>
      <c r="FW78" s="83"/>
      <c r="FX78" s="83"/>
      <c r="FY78" s="83"/>
      <c r="FZ78" s="83"/>
      <c r="GA78" s="83"/>
      <c r="GB78" s="83"/>
      <c r="GC78" s="83"/>
      <c r="GD78" s="83"/>
      <c r="GE78" s="83"/>
      <c r="GF78" s="83"/>
      <c r="GG78" s="83"/>
      <c r="GH78" s="83"/>
      <c r="GI78" s="83"/>
      <c r="GJ78" s="83"/>
      <c r="GK78" s="83"/>
      <c r="GL78" s="83"/>
      <c r="GM78" s="83"/>
      <c r="GN78" s="83"/>
      <c r="GO78" s="83"/>
      <c r="GP78" s="83"/>
      <c r="GQ78" s="83"/>
      <c r="GR78" s="83"/>
      <c r="GS78" s="83"/>
      <c r="GT78" s="83"/>
      <c r="GU78" s="83"/>
      <c r="GV78" s="83"/>
      <c r="GW78" s="83"/>
      <c r="GX78" s="83"/>
      <c r="GY78" s="83"/>
      <c r="GZ78" s="83"/>
      <c r="HA78" s="83"/>
      <c r="HB78" s="83"/>
      <c r="HC78" s="83"/>
      <c r="HD78" s="83"/>
      <c r="HE78" s="83"/>
      <c r="HF78" s="83"/>
      <c r="HG78" s="83"/>
      <c r="HH78" s="83"/>
      <c r="HI78" s="83"/>
      <c r="HJ78" s="83"/>
      <c r="HK78" s="83"/>
      <c r="HL78" s="83"/>
      <c r="HM78" s="83"/>
      <c r="HN78" s="83"/>
      <c r="HO78" s="83"/>
      <c r="HP78" s="83"/>
      <c r="HQ78" s="83"/>
      <c r="HR78" s="83"/>
      <c r="HS78" s="83"/>
      <c r="HT78" s="83"/>
      <c r="HU78" s="83"/>
      <c r="HV78" s="83"/>
      <c r="HW78" s="83"/>
      <c r="HX78" s="83"/>
      <c r="HY78" s="83"/>
      <c r="HZ78" s="83"/>
      <c r="IA78" s="83"/>
      <c r="IB78" s="83"/>
      <c r="IC78" s="83"/>
      <c r="ID78" s="83"/>
      <c r="IE78" s="83"/>
      <c r="IF78" s="83"/>
      <c r="IG78" s="83"/>
      <c r="IH78" s="83"/>
      <c r="II78" s="83"/>
      <c r="IJ78" s="83"/>
      <c r="IK78" s="83"/>
      <c r="IL78" s="83"/>
      <c r="IM78" s="83"/>
      <c r="IN78" s="83"/>
      <c r="IO78" s="83"/>
      <c r="IP78" s="83"/>
      <c r="IQ78" s="83"/>
      <c r="IR78" s="83"/>
      <c r="IS78" s="83"/>
      <c r="IT78" s="83"/>
      <c r="IU78" s="83"/>
      <c r="IV78" s="83"/>
    </row>
    <row r="79" spans="1:256" s="72" customFormat="1" ht="13.5" customHeight="1">
      <c r="A79" s="69" t="s">
        <v>410</v>
      </c>
      <c r="B79" s="70"/>
      <c r="C79" s="70"/>
      <c r="D79" s="69"/>
      <c r="E79" s="71">
        <f aca="true" t="shared" si="8" ref="E79:K79">SUM(E74:E78)</f>
        <v>750</v>
      </c>
      <c r="F79" s="71">
        <f t="shared" si="8"/>
        <v>750</v>
      </c>
      <c r="G79" s="71">
        <f t="shared" si="8"/>
        <v>0</v>
      </c>
      <c r="H79" s="71">
        <f t="shared" si="8"/>
        <v>750</v>
      </c>
      <c r="I79" s="71">
        <f t="shared" si="8"/>
        <v>750</v>
      </c>
      <c r="J79" s="71">
        <f t="shared" si="8"/>
        <v>0</v>
      </c>
      <c r="K79" s="599">
        <f t="shared" si="8"/>
        <v>750000</v>
      </c>
      <c r="L79" s="71"/>
      <c r="M79" s="592"/>
      <c r="N79" s="586"/>
      <c r="O79" s="586"/>
      <c r="P79" s="586"/>
      <c r="Q79" s="586"/>
      <c r="R79" s="586"/>
      <c r="S79" s="586"/>
      <c r="T79" s="586"/>
      <c r="U79" s="586"/>
      <c r="V79" s="586"/>
      <c r="W79" s="586"/>
      <c r="X79" s="586"/>
      <c r="Y79" s="586"/>
      <c r="Z79" s="586"/>
      <c r="AA79" s="586"/>
      <c r="AB79" s="586"/>
      <c r="AC79" s="586"/>
      <c r="AD79" s="586"/>
      <c r="AE79" s="586"/>
      <c r="AF79" s="586"/>
      <c r="AG79" s="586"/>
      <c r="AH79" s="586"/>
      <c r="AI79" s="586"/>
      <c r="AJ79" s="586"/>
      <c r="AK79" s="586"/>
      <c r="AL79" s="586"/>
      <c r="AM79" s="586"/>
      <c r="AN79" s="586"/>
      <c r="AO79" s="586"/>
      <c r="AP79" s="586"/>
      <c r="AQ79" s="586"/>
      <c r="AR79" s="586"/>
      <c r="AS79" s="586"/>
      <c r="AT79" s="586"/>
      <c r="AU79" s="586"/>
      <c r="AV79" s="586"/>
      <c r="AW79" s="586"/>
      <c r="AX79" s="586"/>
      <c r="AY79" s="586"/>
      <c r="AZ79" s="586"/>
      <c r="BA79" s="586"/>
      <c r="BB79" s="586"/>
      <c r="BC79" s="586"/>
      <c r="BD79" s="586"/>
      <c r="BE79" s="586"/>
      <c r="BF79" s="586"/>
      <c r="BG79" s="586"/>
      <c r="BH79" s="586"/>
      <c r="BI79" s="586"/>
      <c r="BJ79" s="586"/>
      <c r="BK79" s="586"/>
      <c r="BL79" s="586"/>
      <c r="BM79" s="586"/>
      <c r="BN79" s="586"/>
      <c r="BO79" s="586"/>
      <c r="BP79" s="586"/>
      <c r="BQ79" s="586"/>
      <c r="BR79" s="586"/>
      <c r="BS79" s="586"/>
      <c r="BT79" s="586"/>
      <c r="BU79" s="586"/>
      <c r="BV79" s="586"/>
      <c r="BW79" s="586"/>
      <c r="BX79" s="586"/>
      <c r="BY79" s="586"/>
      <c r="BZ79" s="586"/>
      <c r="CA79" s="586"/>
      <c r="CB79" s="586"/>
      <c r="CC79" s="586"/>
      <c r="CD79" s="586"/>
      <c r="CE79" s="586"/>
      <c r="CF79" s="586"/>
      <c r="CG79" s="586"/>
      <c r="CH79" s="586"/>
      <c r="CI79" s="586"/>
      <c r="CJ79" s="586"/>
      <c r="CK79" s="586"/>
      <c r="CL79" s="586"/>
      <c r="CM79" s="586"/>
      <c r="CN79" s="586"/>
      <c r="CO79" s="586"/>
      <c r="CP79" s="586"/>
      <c r="CQ79" s="586"/>
      <c r="CR79" s="586"/>
      <c r="CS79" s="586"/>
      <c r="CT79" s="586"/>
      <c r="CU79" s="586"/>
      <c r="CV79" s="586"/>
      <c r="CW79" s="586"/>
      <c r="CX79" s="586"/>
      <c r="CY79" s="586"/>
      <c r="CZ79" s="586"/>
      <c r="DA79" s="586"/>
      <c r="DB79" s="586"/>
      <c r="DC79" s="586"/>
      <c r="DD79" s="586"/>
      <c r="DE79" s="586"/>
      <c r="DF79" s="586"/>
      <c r="DG79" s="586"/>
      <c r="DH79" s="586"/>
      <c r="DI79" s="586"/>
      <c r="DJ79" s="586"/>
      <c r="DK79" s="586"/>
      <c r="DL79" s="586"/>
      <c r="DM79" s="586"/>
      <c r="DN79" s="586"/>
      <c r="DO79" s="586"/>
      <c r="DP79" s="586"/>
      <c r="DQ79" s="586"/>
      <c r="DR79" s="586"/>
      <c r="DS79" s="586"/>
      <c r="DT79" s="586"/>
      <c r="DU79" s="586"/>
      <c r="DV79" s="586"/>
      <c r="DW79" s="586"/>
      <c r="DX79" s="586"/>
      <c r="DY79" s="586"/>
      <c r="DZ79" s="586"/>
      <c r="EA79" s="586"/>
      <c r="EB79" s="586"/>
      <c r="EC79" s="586"/>
      <c r="ED79" s="586"/>
      <c r="EE79" s="586"/>
      <c r="EF79" s="586"/>
      <c r="EG79" s="586"/>
      <c r="EH79" s="586"/>
      <c r="EI79" s="586"/>
      <c r="EJ79" s="586"/>
      <c r="EK79" s="586"/>
      <c r="EL79" s="586"/>
      <c r="EM79" s="586"/>
      <c r="EN79" s="586"/>
      <c r="EO79" s="586"/>
      <c r="EP79" s="586"/>
      <c r="EQ79" s="586"/>
      <c r="ER79" s="586"/>
      <c r="ES79" s="586"/>
      <c r="ET79" s="586"/>
      <c r="EU79" s="586"/>
      <c r="EV79" s="586"/>
      <c r="EW79" s="586"/>
      <c r="EX79" s="586"/>
      <c r="EY79" s="586"/>
      <c r="EZ79" s="586"/>
      <c r="FA79" s="586"/>
      <c r="FB79" s="586"/>
      <c r="FC79" s="586"/>
      <c r="FD79" s="586"/>
      <c r="FE79" s="586"/>
      <c r="FF79" s="586"/>
      <c r="FG79" s="586"/>
      <c r="FH79" s="586"/>
      <c r="FI79" s="586"/>
      <c r="FJ79" s="586"/>
      <c r="FK79" s="586"/>
      <c r="FL79" s="586"/>
      <c r="FM79" s="586"/>
      <c r="FN79" s="586"/>
      <c r="FO79" s="586"/>
      <c r="FP79" s="586"/>
      <c r="FQ79" s="586"/>
      <c r="FR79" s="586"/>
      <c r="FS79" s="586"/>
      <c r="FT79" s="586"/>
      <c r="FU79" s="586"/>
      <c r="FV79" s="586"/>
      <c r="FW79" s="586"/>
      <c r="FX79" s="586"/>
      <c r="FY79" s="586"/>
      <c r="FZ79" s="586"/>
      <c r="GA79" s="586"/>
      <c r="GB79" s="586"/>
      <c r="GC79" s="586"/>
      <c r="GD79" s="586"/>
      <c r="GE79" s="586"/>
      <c r="GF79" s="586"/>
      <c r="GG79" s="586"/>
      <c r="GH79" s="586"/>
      <c r="GI79" s="586"/>
      <c r="GJ79" s="586"/>
      <c r="GK79" s="586"/>
      <c r="GL79" s="586"/>
      <c r="GM79" s="586"/>
      <c r="GN79" s="586"/>
      <c r="GO79" s="586"/>
      <c r="GP79" s="586"/>
      <c r="GQ79" s="586"/>
      <c r="GR79" s="586"/>
      <c r="GS79" s="586"/>
      <c r="GT79" s="586"/>
      <c r="GU79" s="586"/>
      <c r="GV79" s="586"/>
      <c r="GW79" s="586"/>
      <c r="GX79" s="586"/>
      <c r="GY79" s="586"/>
      <c r="GZ79" s="586"/>
      <c r="HA79" s="586"/>
      <c r="HB79" s="586"/>
      <c r="HC79" s="586"/>
      <c r="HD79" s="586"/>
      <c r="HE79" s="586"/>
      <c r="HF79" s="586"/>
      <c r="HG79" s="586"/>
      <c r="HH79" s="586"/>
      <c r="HI79" s="586"/>
      <c r="HJ79" s="586"/>
      <c r="HK79" s="586"/>
      <c r="HL79" s="586"/>
      <c r="HM79" s="586"/>
      <c r="HN79" s="586"/>
      <c r="HO79" s="586"/>
      <c r="HP79" s="586"/>
      <c r="HQ79" s="586"/>
      <c r="HR79" s="586"/>
      <c r="HS79" s="586"/>
      <c r="HT79" s="586"/>
      <c r="HU79" s="586"/>
      <c r="HV79" s="586"/>
      <c r="HW79" s="586"/>
      <c r="HX79" s="586"/>
      <c r="HY79" s="586"/>
      <c r="HZ79" s="586"/>
      <c r="IA79" s="586"/>
      <c r="IB79" s="586"/>
      <c r="IC79" s="586"/>
      <c r="ID79" s="586"/>
      <c r="IE79" s="586"/>
      <c r="IF79" s="586"/>
      <c r="IG79" s="586"/>
      <c r="IH79" s="586"/>
      <c r="II79" s="586"/>
      <c r="IJ79" s="586"/>
      <c r="IK79" s="586"/>
      <c r="IL79" s="586"/>
      <c r="IM79" s="586"/>
      <c r="IN79" s="586"/>
      <c r="IO79" s="586"/>
      <c r="IP79" s="586"/>
      <c r="IQ79" s="586"/>
      <c r="IR79" s="586"/>
      <c r="IS79" s="586"/>
      <c r="IT79" s="586"/>
      <c r="IU79" s="586"/>
      <c r="IV79" s="586"/>
    </row>
    <row r="80" spans="1:256" s="79" customFormat="1" ht="13.5" customHeight="1">
      <c r="A80" s="86" t="s">
        <v>427</v>
      </c>
      <c r="B80" s="80">
        <v>4333</v>
      </c>
      <c r="C80" s="80">
        <v>5229</v>
      </c>
      <c r="D80" s="78" t="s">
        <v>454</v>
      </c>
      <c r="E80" s="74">
        <v>2</v>
      </c>
      <c r="F80" s="75">
        <v>2</v>
      </c>
      <c r="G80" s="74"/>
      <c r="H80" s="74">
        <v>2</v>
      </c>
      <c r="I80" s="74">
        <f>H80</f>
        <v>2</v>
      </c>
      <c r="J80" s="74"/>
      <c r="K80" s="25">
        <v>2000</v>
      </c>
      <c r="L80" s="9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  <c r="DS80" s="83"/>
      <c r="DT80" s="83"/>
      <c r="DU80" s="83"/>
      <c r="DV80" s="83"/>
      <c r="DW80" s="83"/>
      <c r="DX80" s="83"/>
      <c r="DY80" s="83"/>
      <c r="DZ80" s="83"/>
      <c r="EA80" s="83"/>
      <c r="EB80" s="83"/>
      <c r="EC80" s="83"/>
      <c r="ED80" s="83"/>
      <c r="EE80" s="83"/>
      <c r="EF80" s="83"/>
      <c r="EG80" s="83"/>
      <c r="EH80" s="83"/>
      <c r="EI80" s="83"/>
      <c r="EJ80" s="83"/>
      <c r="EK80" s="83"/>
      <c r="EL80" s="83"/>
      <c r="EM80" s="83"/>
      <c r="EN80" s="83"/>
      <c r="EO80" s="83"/>
      <c r="EP80" s="83"/>
      <c r="EQ80" s="83"/>
      <c r="ER80" s="83"/>
      <c r="ES80" s="83"/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3"/>
      <c r="FF80" s="83"/>
      <c r="FG80" s="83"/>
      <c r="FH80" s="83"/>
      <c r="FI80" s="83"/>
      <c r="FJ80" s="83"/>
      <c r="FK80" s="83"/>
      <c r="FL80" s="83"/>
      <c r="FM80" s="83"/>
      <c r="FN80" s="83"/>
      <c r="FO80" s="83"/>
      <c r="FP80" s="83"/>
      <c r="FQ80" s="83"/>
      <c r="FR80" s="83"/>
      <c r="FS80" s="83"/>
      <c r="FT80" s="83"/>
      <c r="FU80" s="83"/>
      <c r="FV80" s="83"/>
      <c r="FW80" s="83"/>
      <c r="FX80" s="83"/>
      <c r="FY80" s="83"/>
      <c r="FZ80" s="83"/>
      <c r="GA80" s="83"/>
      <c r="GB80" s="83"/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</row>
    <row r="81" spans="1:256" ht="12.75">
      <c r="A81" s="68"/>
      <c r="B81" s="80">
        <v>4374</v>
      </c>
      <c r="C81" s="80">
        <v>5229</v>
      </c>
      <c r="D81" s="78" t="s">
        <v>455</v>
      </c>
      <c r="E81" s="74">
        <v>6</v>
      </c>
      <c r="F81" s="75">
        <v>17</v>
      </c>
      <c r="G81" s="74"/>
      <c r="H81" s="74">
        <v>6</v>
      </c>
      <c r="I81" s="74">
        <f>H81</f>
        <v>6</v>
      </c>
      <c r="J81" s="74"/>
      <c r="K81" s="25">
        <v>6000</v>
      </c>
      <c r="L81" s="9"/>
      <c r="M81" s="594"/>
      <c r="N81" s="593"/>
      <c r="O81" s="593"/>
      <c r="P81" s="593"/>
      <c r="Q81" s="593"/>
      <c r="R81" s="593"/>
      <c r="S81" s="593"/>
      <c r="T81" s="593"/>
      <c r="U81" s="593"/>
      <c r="V81" s="593"/>
      <c r="W81" s="593"/>
      <c r="X81" s="593"/>
      <c r="Y81" s="593"/>
      <c r="Z81" s="593"/>
      <c r="AA81" s="593"/>
      <c r="AB81" s="593"/>
      <c r="AC81" s="593"/>
      <c r="AD81" s="593"/>
      <c r="AE81" s="593"/>
      <c r="AF81" s="593"/>
      <c r="AG81" s="593"/>
      <c r="AH81" s="593"/>
      <c r="AI81" s="593"/>
      <c r="AJ81" s="593"/>
      <c r="AK81" s="593"/>
      <c r="AL81" s="593"/>
      <c r="AM81" s="593"/>
      <c r="AN81" s="593"/>
      <c r="AO81" s="593"/>
      <c r="AP81" s="593"/>
      <c r="AQ81" s="593"/>
      <c r="AR81" s="593"/>
      <c r="AS81" s="593"/>
      <c r="AT81" s="593"/>
      <c r="AU81" s="593"/>
      <c r="AV81" s="593"/>
      <c r="AW81" s="593"/>
      <c r="AX81" s="593"/>
      <c r="AY81" s="593"/>
      <c r="AZ81" s="593"/>
      <c r="BA81" s="593"/>
      <c r="BB81" s="593"/>
      <c r="BC81" s="593"/>
      <c r="BD81" s="593"/>
      <c r="BE81" s="593"/>
      <c r="BF81" s="593"/>
      <c r="BG81" s="593"/>
      <c r="BH81" s="593"/>
      <c r="BI81" s="593"/>
      <c r="BJ81" s="593"/>
      <c r="BK81" s="593"/>
      <c r="BL81" s="593"/>
      <c r="BM81" s="593"/>
      <c r="BN81" s="593"/>
      <c r="BO81" s="593"/>
      <c r="BP81" s="593"/>
      <c r="BQ81" s="593"/>
      <c r="BR81" s="593"/>
      <c r="BS81" s="593"/>
      <c r="BT81" s="593"/>
      <c r="BU81" s="593"/>
      <c r="BV81" s="593"/>
      <c r="BW81" s="593"/>
      <c r="BX81" s="593"/>
      <c r="BY81" s="593"/>
      <c r="BZ81" s="593"/>
      <c r="CA81" s="593"/>
      <c r="CB81" s="593"/>
      <c r="CC81" s="593"/>
      <c r="CD81" s="593"/>
      <c r="CE81" s="593"/>
      <c r="CF81" s="593"/>
      <c r="CG81" s="593"/>
      <c r="CH81" s="593"/>
      <c r="CI81" s="593"/>
      <c r="CJ81" s="593"/>
      <c r="CK81" s="593"/>
      <c r="CL81" s="593"/>
      <c r="CM81" s="593"/>
      <c r="CN81" s="593"/>
      <c r="CO81" s="593"/>
      <c r="CP81" s="593"/>
      <c r="CQ81" s="593"/>
      <c r="CR81" s="593"/>
      <c r="CS81" s="593"/>
      <c r="CT81" s="593"/>
      <c r="CU81" s="593"/>
      <c r="CV81" s="593"/>
      <c r="CW81" s="593"/>
      <c r="CX81" s="593"/>
      <c r="CY81" s="593"/>
      <c r="CZ81" s="593"/>
      <c r="DA81" s="593"/>
      <c r="DB81" s="593"/>
      <c r="DC81" s="593"/>
      <c r="DD81" s="593"/>
      <c r="DE81" s="593"/>
      <c r="DF81" s="593"/>
      <c r="DG81" s="593"/>
      <c r="DH81" s="593"/>
      <c r="DI81" s="593"/>
      <c r="DJ81" s="593"/>
      <c r="DK81" s="593"/>
      <c r="DL81" s="593"/>
      <c r="DM81" s="593"/>
      <c r="DN81" s="593"/>
      <c r="DO81" s="593"/>
      <c r="DP81" s="593"/>
      <c r="DQ81" s="593"/>
      <c r="DR81" s="593"/>
      <c r="DS81" s="593"/>
      <c r="DT81" s="593"/>
      <c r="DU81" s="593"/>
      <c r="DV81" s="593"/>
      <c r="DW81" s="593"/>
      <c r="DX81" s="593"/>
      <c r="DY81" s="593"/>
      <c r="DZ81" s="593"/>
      <c r="EA81" s="593"/>
      <c r="EB81" s="593"/>
      <c r="EC81" s="593"/>
      <c r="ED81" s="593"/>
      <c r="EE81" s="593"/>
      <c r="EF81" s="593"/>
      <c r="EG81" s="593"/>
      <c r="EH81" s="593"/>
      <c r="EI81" s="593"/>
      <c r="EJ81" s="593"/>
      <c r="EK81" s="593"/>
      <c r="EL81" s="593"/>
      <c r="EM81" s="593"/>
      <c r="EN81" s="593"/>
      <c r="EO81" s="593"/>
      <c r="EP81" s="593"/>
      <c r="EQ81" s="593"/>
      <c r="ER81" s="593"/>
      <c r="ES81" s="593"/>
      <c r="ET81" s="593"/>
      <c r="EU81" s="593"/>
      <c r="EV81" s="593"/>
      <c r="EW81" s="593"/>
      <c r="EX81" s="593"/>
      <c r="EY81" s="593"/>
      <c r="EZ81" s="593"/>
      <c r="FA81" s="593"/>
      <c r="FB81" s="593"/>
      <c r="FC81" s="593"/>
      <c r="FD81" s="593"/>
      <c r="FE81" s="593"/>
      <c r="FF81" s="593"/>
      <c r="FG81" s="593"/>
      <c r="FH81" s="593"/>
      <c r="FI81" s="593"/>
      <c r="FJ81" s="593"/>
      <c r="FK81" s="593"/>
      <c r="FL81" s="593"/>
      <c r="FM81" s="593"/>
      <c r="FN81" s="593"/>
      <c r="FO81" s="593"/>
      <c r="FP81" s="593"/>
      <c r="FQ81" s="593"/>
      <c r="FR81" s="593"/>
      <c r="FS81" s="593"/>
      <c r="FT81" s="593"/>
      <c r="FU81" s="593"/>
      <c r="FV81" s="593"/>
      <c r="FW81" s="593"/>
      <c r="FX81" s="593"/>
      <c r="FY81" s="593"/>
      <c r="FZ81" s="593"/>
      <c r="GA81" s="593"/>
      <c r="GB81" s="593"/>
      <c r="GC81" s="593"/>
      <c r="GD81" s="593"/>
      <c r="GE81" s="593"/>
      <c r="GF81" s="593"/>
      <c r="GG81" s="593"/>
      <c r="GH81" s="593"/>
      <c r="GI81" s="593"/>
      <c r="GJ81" s="593"/>
      <c r="GK81" s="593"/>
      <c r="GL81" s="593"/>
      <c r="GM81" s="593"/>
      <c r="GN81" s="593"/>
      <c r="GO81" s="593"/>
      <c r="GP81" s="593"/>
      <c r="GQ81" s="593"/>
      <c r="GR81" s="593"/>
      <c r="GS81" s="593"/>
      <c r="GT81" s="593"/>
      <c r="GU81" s="593"/>
      <c r="GV81" s="593"/>
      <c r="GW81" s="593"/>
      <c r="GX81" s="593"/>
      <c r="GY81" s="593"/>
      <c r="GZ81" s="593"/>
      <c r="HA81" s="593"/>
      <c r="HB81" s="593"/>
      <c r="HC81" s="593"/>
      <c r="HD81" s="593"/>
      <c r="HE81" s="593"/>
      <c r="HF81" s="593"/>
      <c r="HG81" s="593"/>
      <c r="HH81" s="593"/>
      <c r="HI81" s="593"/>
      <c r="HJ81" s="593"/>
      <c r="HK81" s="593"/>
      <c r="HL81" s="593"/>
      <c r="HM81" s="593"/>
      <c r="HN81" s="593"/>
      <c r="HO81" s="593"/>
      <c r="HP81" s="593"/>
      <c r="HQ81" s="593"/>
      <c r="HR81" s="593"/>
      <c r="HS81" s="593"/>
      <c r="HT81" s="593"/>
      <c r="HU81" s="593"/>
      <c r="HV81" s="593"/>
      <c r="HW81" s="593"/>
      <c r="HX81" s="593"/>
      <c r="HY81" s="593"/>
      <c r="HZ81" s="593"/>
      <c r="IA81" s="593"/>
      <c r="IB81" s="593"/>
      <c r="IC81" s="593"/>
      <c r="ID81" s="593"/>
      <c r="IE81" s="593"/>
      <c r="IF81" s="593"/>
      <c r="IG81" s="593"/>
      <c r="IH81" s="593"/>
      <c r="II81" s="593"/>
      <c r="IJ81" s="593"/>
      <c r="IK81" s="593"/>
      <c r="IL81" s="593"/>
      <c r="IM81" s="593"/>
      <c r="IN81" s="593"/>
      <c r="IO81" s="593"/>
      <c r="IP81" s="593"/>
      <c r="IQ81" s="593"/>
      <c r="IR81" s="593"/>
      <c r="IS81" s="593"/>
      <c r="IT81" s="593"/>
      <c r="IU81" s="593"/>
      <c r="IV81" s="593"/>
    </row>
    <row r="82" spans="1:256" s="106" customFormat="1" ht="12">
      <c r="A82" s="102" t="s">
        <v>410</v>
      </c>
      <c r="B82" s="103"/>
      <c r="C82" s="103"/>
      <c r="D82" s="104"/>
      <c r="E82" s="105">
        <f aca="true" t="shared" si="9" ref="E82:K82">E80+E81</f>
        <v>8</v>
      </c>
      <c r="F82" s="105">
        <f t="shared" si="9"/>
        <v>19</v>
      </c>
      <c r="G82" s="105">
        <f t="shared" si="9"/>
        <v>0</v>
      </c>
      <c r="H82" s="105">
        <f t="shared" si="9"/>
        <v>8</v>
      </c>
      <c r="I82" s="105">
        <f t="shared" si="9"/>
        <v>8</v>
      </c>
      <c r="J82" s="105">
        <f t="shared" si="9"/>
        <v>0</v>
      </c>
      <c r="K82" s="602">
        <f t="shared" si="9"/>
        <v>8000</v>
      </c>
      <c r="L82" s="105"/>
      <c r="M82" s="595"/>
      <c r="N82" s="593"/>
      <c r="O82" s="593"/>
      <c r="P82" s="593"/>
      <c r="Q82" s="593"/>
      <c r="R82" s="593"/>
      <c r="S82" s="593"/>
      <c r="T82" s="593"/>
      <c r="U82" s="593"/>
      <c r="V82" s="593"/>
      <c r="W82" s="593"/>
      <c r="X82" s="593"/>
      <c r="Y82" s="593"/>
      <c r="Z82" s="593"/>
      <c r="AA82" s="593"/>
      <c r="AB82" s="593"/>
      <c r="AC82" s="593"/>
      <c r="AD82" s="593"/>
      <c r="AE82" s="593"/>
      <c r="AF82" s="593"/>
      <c r="AG82" s="593"/>
      <c r="AH82" s="593"/>
      <c r="AI82" s="593"/>
      <c r="AJ82" s="593"/>
      <c r="AK82" s="593"/>
      <c r="AL82" s="593"/>
      <c r="AM82" s="593"/>
      <c r="AN82" s="593"/>
      <c r="AO82" s="593"/>
      <c r="AP82" s="593"/>
      <c r="AQ82" s="593"/>
      <c r="AR82" s="593"/>
      <c r="AS82" s="593"/>
      <c r="AT82" s="593"/>
      <c r="AU82" s="593"/>
      <c r="AV82" s="593"/>
      <c r="AW82" s="593"/>
      <c r="AX82" s="593"/>
      <c r="AY82" s="593"/>
      <c r="AZ82" s="593"/>
      <c r="BA82" s="593"/>
      <c r="BB82" s="593"/>
      <c r="BC82" s="593"/>
      <c r="BD82" s="593"/>
      <c r="BE82" s="593"/>
      <c r="BF82" s="593"/>
      <c r="BG82" s="593"/>
      <c r="BH82" s="593"/>
      <c r="BI82" s="593"/>
      <c r="BJ82" s="593"/>
      <c r="BK82" s="593"/>
      <c r="BL82" s="593"/>
      <c r="BM82" s="593"/>
      <c r="BN82" s="593"/>
      <c r="BO82" s="593"/>
      <c r="BP82" s="593"/>
      <c r="BQ82" s="593"/>
      <c r="BR82" s="593"/>
      <c r="BS82" s="593"/>
      <c r="BT82" s="593"/>
      <c r="BU82" s="593"/>
      <c r="BV82" s="593"/>
      <c r="BW82" s="593"/>
      <c r="BX82" s="593"/>
      <c r="BY82" s="593"/>
      <c r="BZ82" s="593"/>
      <c r="CA82" s="593"/>
      <c r="CB82" s="593"/>
      <c r="CC82" s="593"/>
      <c r="CD82" s="593"/>
      <c r="CE82" s="593"/>
      <c r="CF82" s="593"/>
      <c r="CG82" s="593"/>
      <c r="CH82" s="593"/>
      <c r="CI82" s="593"/>
      <c r="CJ82" s="593"/>
      <c r="CK82" s="593"/>
      <c r="CL82" s="593"/>
      <c r="CM82" s="593"/>
      <c r="CN82" s="593"/>
      <c r="CO82" s="593"/>
      <c r="CP82" s="593"/>
      <c r="CQ82" s="593"/>
      <c r="CR82" s="593"/>
      <c r="CS82" s="593"/>
      <c r="CT82" s="593"/>
      <c r="CU82" s="593"/>
      <c r="CV82" s="593"/>
      <c r="CW82" s="593"/>
      <c r="CX82" s="593"/>
      <c r="CY82" s="593"/>
      <c r="CZ82" s="593"/>
      <c r="DA82" s="593"/>
      <c r="DB82" s="593"/>
      <c r="DC82" s="593"/>
      <c r="DD82" s="593"/>
      <c r="DE82" s="593"/>
      <c r="DF82" s="593"/>
      <c r="DG82" s="593"/>
      <c r="DH82" s="593"/>
      <c r="DI82" s="593"/>
      <c r="DJ82" s="593"/>
      <c r="DK82" s="593"/>
      <c r="DL82" s="593"/>
      <c r="DM82" s="593"/>
      <c r="DN82" s="593"/>
      <c r="DO82" s="593"/>
      <c r="DP82" s="593"/>
      <c r="DQ82" s="593"/>
      <c r="DR82" s="593"/>
      <c r="DS82" s="593"/>
      <c r="DT82" s="593"/>
      <c r="DU82" s="593"/>
      <c r="DV82" s="593"/>
      <c r="DW82" s="593"/>
      <c r="DX82" s="593"/>
      <c r="DY82" s="593"/>
      <c r="DZ82" s="593"/>
      <c r="EA82" s="593"/>
      <c r="EB82" s="593"/>
      <c r="EC82" s="593"/>
      <c r="ED82" s="593"/>
      <c r="EE82" s="593"/>
      <c r="EF82" s="593"/>
      <c r="EG82" s="593"/>
      <c r="EH82" s="593"/>
      <c r="EI82" s="593"/>
      <c r="EJ82" s="593"/>
      <c r="EK82" s="593"/>
      <c r="EL82" s="593"/>
      <c r="EM82" s="593"/>
      <c r="EN82" s="593"/>
      <c r="EO82" s="593"/>
      <c r="EP82" s="593"/>
      <c r="EQ82" s="593"/>
      <c r="ER82" s="593"/>
      <c r="ES82" s="593"/>
      <c r="ET82" s="593"/>
      <c r="EU82" s="593"/>
      <c r="EV82" s="593"/>
      <c r="EW82" s="593"/>
      <c r="EX82" s="593"/>
      <c r="EY82" s="593"/>
      <c r="EZ82" s="593"/>
      <c r="FA82" s="593"/>
      <c r="FB82" s="593"/>
      <c r="FC82" s="593"/>
      <c r="FD82" s="593"/>
      <c r="FE82" s="593"/>
      <c r="FF82" s="593"/>
      <c r="FG82" s="593"/>
      <c r="FH82" s="593"/>
      <c r="FI82" s="593"/>
      <c r="FJ82" s="593"/>
      <c r="FK82" s="593"/>
      <c r="FL82" s="593"/>
      <c r="FM82" s="593"/>
      <c r="FN82" s="593"/>
      <c r="FO82" s="593"/>
      <c r="FP82" s="593"/>
      <c r="FQ82" s="593"/>
      <c r="FR82" s="593"/>
      <c r="FS82" s="593"/>
      <c r="FT82" s="593"/>
      <c r="FU82" s="593"/>
      <c r="FV82" s="593"/>
      <c r="FW82" s="593"/>
      <c r="FX82" s="593"/>
      <c r="FY82" s="593"/>
      <c r="FZ82" s="593"/>
      <c r="GA82" s="593"/>
      <c r="GB82" s="593"/>
      <c r="GC82" s="593"/>
      <c r="GD82" s="593"/>
      <c r="GE82" s="593"/>
      <c r="GF82" s="593"/>
      <c r="GG82" s="593"/>
      <c r="GH82" s="593"/>
      <c r="GI82" s="593"/>
      <c r="GJ82" s="593"/>
      <c r="GK82" s="593"/>
      <c r="GL82" s="593"/>
      <c r="GM82" s="593"/>
      <c r="GN82" s="593"/>
      <c r="GO82" s="593"/>
      <c r="GP82" s="593"/>
      <c r="GQ82" s="593"/>
      <c r="GR82" s="593"/>
      <c r="GS82" s="593"/>
      <c r="GT82" s="593"/>
      <c r="GU82" s="593"/>
      <c r="GV82" s="593"/>
      <c r="GW82" s="593"/>
      <c r="GX82" s="593"/>
      <c r="GY82" s="593"/>
      <c r="GZ82" s="593"/>
      <c r="HA82" s="593"/>
      <c r="HB82" s="593"/>
      <c r="HC82" s="593"/>
      <c r="HD82" s="593"/>
      <c r="HE82" s="593"/>
      <c r="HF82" s="593"/>
      <c r="HG82" s="593"/>
      <c r="HH82" s="593"/>
      <c r="HI82" s="593"/>
      <c r="HJ82" s="593"/>
      <c r="HK82" s="593"/>
      <c r="HL82" s="593"/>
      <c r="HM82" s="593"/>
      <c r="HN82" s="593"/>
      <c r="HO82" s="593"/>
      <c r="HP82" s="593"/>
      <c r="HQ82" s="593"/>
      <c r="HR82" s="593"/>
      <c r="HS82" s="593"/>
      <c r="HT82" s="593"/>
      <c r="HU82" s="593"/>
      <c r="HV82" s="593"/>
      <c r="HW82" s="593"/>
      <c r="HX82" s="593"/>
      <c r="HY82" s="593"/>
      <c r="HZ82" s="593"/>
      <c r="IA82" s="593"/>
      <c r="IB82" s="593"/>
      <c r="IC82" s="593"/>
      <c r="ID82" s="593"/>
      <c r="IE82" s="593"/>
      <c r="IF82" s="593"/>
      <c r="IG82" s="593"/>
      <c r="IH82" s="593"/>
      <c r="II82" s="593"/>
      <c r="IJ82" s="593"/>
      <c r="IK82" s="593"/>
      <c r="IL82" s="593"/>
      <c r="IM82" s="593"/>
      <c r="IN82" s="593"/>
      <c r="IO82" s="593"/>
      <c r="IP82" s="593"/>
      <c r="IQ82" s="593"/>
      <c r="IR82" s="593"/>
      <c r="IS82" s="593"/>
      <c r="IT82" s="593"/>
      <c r="IU82" s="593"/>
      <c r="IV82" s="593"/>
    </row>
    <row r="83" spans="1:256" ht="12">
      <c r="A83" s="107" t="s">
        <v>456</v>
      </c>
      <c r="B83" s="65">
        <v>6171</v>
      </c>
      <c r="C83" s="65">
        <v>5329</v>
      </c>
      <c r="D83" s="64" t="s">
        <v>457</v>
      </c>
      <c r="E83" s="75">
        <v>0</v>
      </c>
      <c r="F83" s="75">
        <v>0</v>
      </c>
      <c r="G83" s="74"/>
      <c r="H83" s="74">
        <v>156</v>
      </c>
      <c r="I83" s="74">
        <f>H83</f>
        <v>156</v>
      </c>
      <c r="J83" s="74"/>
      <c r="K83" s="25">
        <v>156000</v>
      </c>
      <c r="L83" s="9"/>
      <c r="M83" s="594"/>
      <c r="N83" s="593"/>
      <c r="O83" s="593"/>
      <c r="P83" s="593"/>
      <c r="Q83" s="593"/>
      <c r="R83" s="593"/>
      <c r="S83" s="593"/>
      <c r="T83" s="593"/>
      <c r="U83" s="593"/>
      <c r="V83" s="593"/>
      <c r="W83" s="593"/>
      <c r="X83" s="593"/>
      <c r="Y83" s="593"/>
      <c r="Z83" s="593"/>
      <c r="AA83" s="593"/>
      <c r="AB83" s="593"/>
      <c r="AC83" s="593"/>
      <c r="AD83" s="593"/>
      <c r="AE83" s="593"/>
      <c r="AF83" s="593"/>
      <c r="AG83" s="593"/>
      <c r="AH83" s="593"/>
      <c r="AI83" s="593"/>
      <c r="AJ83" s="593"/>
      <c r="AK83" s="593"/>
      <c r="AL83" s="593"/>
      <c r="AM83" s="593"/>
      <c r="AN83" s="593"/>
      <c r="AO83" s="593"/>
      <c r="AP83" s="593"/>
      <c r="AQ83" s="593"/>
      <c r="AR83" s="593"/>
      <c r="AS83" s="593"/>
      <c r="AT83" s="593"/>
      <c r="AU83" s="593"/>
      <c r="AV83" s="593"/>
      <c r="AW83" s="593"/>
      <c r="AX83" s="593"/>
      <c r="AY83" s="593"/>
      <c r="AZ83" s="593"/>
      <c r="BA83" s="593"/>
      <c r="BB83" s="593"/>
      <c r="BC83" s="593"/>
      <c r="BD83" s="593"/>
      <c r="BE83" s="593"/>
      <c r="BF83" s="593"/>
      <c r="BG83" s="593"/>
      <c r="BH83" s="593"/>
      <c r="BI83" s="593"/>
      <c r="BJ83" s="593"/>
      <c r="BK83" s="593"/>
      <c r="BL83" s="593"/>
      <c r="BM83" s="593"/>
      <c r="BN83" s="593"/>
      <c r="BO83" s="593"/>
      <c r="BP83" s="593"/>
      <c r="BQ83" s="593"/>
      <c r="BR83" s="593"/>
      <c r="BS83" s="593"/>
      <c r="BT83" s="593"/>
      <c r="BU83" s="593"/>
      <c r="BV83" s="593"/>
      <c r="BW83" s="593"/>
      <c r="BX83" s="593"/>
      <c r="BY83" s="593"/>
      <c r="BZ83" s="593"/>
      <c r="CA83" s="593"/>
      <c r="CB83" s="593"/>
      <c r="CC83" s="593"/>
      <c r="CD83" s="593"/>
      <c r="CE83" s="593"/>
      <c r="CF83" s="593"/>
      <c r="CG83" s="593"/>
      <c r="CH83" s="593"/>
      <c r="CI83" s="593"/>
      <c r="CJ83" s="593"/>
      <c r="CK83" s="593"/>
      <c r="CL83" s="593"/>
      <c r="CM83" s="593"/>
      <c r="CN83" s="593"/>
      <c r="CO83" s="593"/>
      <c r="CP83" s="593"/>
      <c r="CQ83" s="593"/>
      <c r="CR83" s="593"/>
      <c r="CS83" s="593"/>
      <c r="CT83" s="593"/>
      <c r="CU83" s="593"/>
      <c r="CV83" s="593"/>
      <c r="CW83" s="593"/>
      <c r="CX83" s="593"/>
      <c r="CY83" s="593"/>
      <c r="CZ83" s="593"/>
      <c r="DA83" s="593"/>
      <c r="DB83" s="593"/>
      <c r="DC83" s="593"/>
      <c r="DD83" s="593"/>
      <c r="DE83" s="593"/>
      <c r="DF83" s="593"/>
      <c r="DG83" s="593"/>
      <c r="DH83" s="593"/>
      <c r="DI83" s="593"/>
      <c r="DJ83" s="593"/>
      <c r="DK83" s="593"/>
      <c r="DL83" s="593"/>
      <c r="DM83" s="593"/>
      <c r="DN83" s="593"/>
      <c r="DO83" s="593"/>
      <c r="DP83" s="593"/>
      <c r="DQ83" s="593"/>
      <c r="DR83" s="593"/>
      <c r="DS83" s="593"/>
      <c r="DT83" s="593"/>
      <c r="DU83" s="593"/>
      <c r="DV83" s="593"/>
      <c r="DW83" s="593"/>
      <c r="DX83" s="593"/>
      <c r="DY83" s="593"/>
      <c r="DZ83" s="593"/>
      <c r="EA83" s="593"/>
      <c r="EB83" s="593"/>
      <c r="EC83" s="593"/>
      <c r="ED83" s="593"/>
      <c r="EE83" s="593"/>
      <c r="EF83" s="593"/>
      <c r="EG83" s="593"/>
      <c r="EH83" s="593"/>
      <c r="EI83" s="593"/>
      <c r="EJ83" s="593"/>
      <c r="EK83" s="593"/>
      <c r="EL83" s="593"/>
      <c r="EM83" s="593"/>
      <c r="EN83" s="593"/>
      <c r="EO83" s="593"/>
      <c r="EP83" s="593"/>
      <c r="EQ83" s="593"/>
      <c r="ER83" s="593"/>
      <c r="ES83" s="593"/>
      <c r="ET83" s="593"/>
      <c r="EU83" s="593"/>
      <c r="EV83" s="593"/>
      <c r="EW83" s="593"/>
      <c r="EX83" s="593"/>
      <c r="EY83" s="593"/>
      <c r="EZ83" s="593"/>
      <c r="FA83" s="593"/>
      <c r="FB83" s="593"/>
      <c r="FC83" s="593"/>
      <c r="FD83" s="593"/>
      <c r="FE83" s="593"/>
      <c r="FF83" s="593"/>
      <c r="FG83" s="593"/>
      <c r="FH83" s="593"/>
      <c r="FI83" s="593"/>
      <c r="FJ83" s="593"/>
      <c r="FK83" s="593"/>
      <c r="FL83" s="593"/>
      <c r="FM83" s="593"/>
      <c r="FN83" s="593"/>
      <c r="FO83" s="593"/>
      <c r="FP83" s="593"/>
      <c r="FQ83" s="593"/>
      <c r="FR83" s="593"/>
      <c r="FS83" s="593"/>
      <c r="FT83" s="593"/>
      <c r="FU83" s="593"/>
      <c r="FV83" s="593"/>
      <c r="FW83" s="593"/>
      <c r="FX83" s="593"/>
      <c r="FY83" s="593"/>
      <c r="FZ83" s="593"/>
      <c r="GA83" s="593"/>
      <c r="GB83" s="593"/>
      <c r="GC83" s="593"/>
      <c r="GD83" s="593"/>
      <c r="GE83" s="593"/>
      <c r="GF83" s="593"/>
      <c r="GG83" s="593"/>
      <c r="GH83" s="593"/>
      <c r="GI83" s="593"/>
      <c r="GJ83" s="593"/>
      <c r="GK83" s="593"/>
      <c r="GL83" s="593"/>
      <c r="GM83" s="593"/>
      <c r="GN83" s="593"/>
      <c r="GO83" s="593"/>
      <c r="GP83" s="593"/>
      <c r="GQ83" s="593"/>
      <c r="GR83" s="593"/>
      <c r="GS83" s="593"/>
      <c r="GT83" s="593"/>
      <c r="GU83" s="593"/>
      <c r="GV83" s="593"/>
      <c r="GW83" s="593"/>
      <c r="GX83" s="593"/>
      <c r="GY83" s="593"/>
      <c r="GZ83" s="593"/>
      <c r="HA83" s="593"/>
      <c r="HB83" s="593"/>
      <c r="HC83" s="593"/>
      <c r="HD83" s="593"/>
      <c r="HE83" s="593"/>
      <c r="HF83" s="593"/>
      <c r="HG83" s="593"/>
      <c r="HH83" s="593"/>
      <c r="HI83" s="593"/>
      <c r="HJ83" s="593"/>
      <c r="HK83" s="593"/>
      <c r="HL83" s="593"/>
      <c r="HM83" s="593"/>
      <c r="HN83" s="593"/>
      <c r="HO83" s="593"/>
      <c r="HP83" s="593"/>
      <c r="HQ83" s="593"/>
      <c r="HR83" s="593"/>
      <c r="HS83" s="593"/>
      <c r="HT83" s="593"/>
      <c r="HU83" s="593"/>
      <c r="HV83" s="593"/>
      <c r="HW83" s="593"/>
      <c r="HX83" s="593"/>
      <c r="HY83" s="593"/>
      <c r="HZ83" s="593"/>
      <c r="IA83" s="593"/>
      <c r="IB83" s="593"/>
      <c r="IC83" s="593"/>
      <c r="ID83" s="593"/>
      <c r="IE83" s="593"/>
      <c r="IF83" s="593"/>
      <c r="IG83" s="593"/>
      <c r="IH83" s="593"/>
      <c r="II83" s="593"/>
      <c r="IJ83" s="593"/>
      <c r="IK83" s="593"/>
      <c r="IL83" s="593"/>
      <c r="IM83" s="593"/>
      <c r="IN83" s="593"/>
      <c r="IO83" s="593"/>
      <c r="IP83" s="593"/>
      <c r="IQ83" s="593"/>
      <c r="IR83" s="593"/>
      <c r="IS83" s="593"/>
      <c r="IT83" s="593"/>
      <c r="IU83" s="593"/>
      <c r="IV83" s="593"/>
    </row>
    <row r="84" spans="1:256" s="72" customFormat="1" ht="13.5" customHeight="1" thickBot="1">
      <c r="A84" s="108" t="s">
        <v>410</v>
      </c>
      <c r="B84" s="109"/>
      <c r="C84" s="109"/>
      <c r="D84" s="108"/>
      <c r="E84" s="92">
        <f aca="true" t="shared" si="10" ref="E84:K84">E83</f>
        <v>0</v>
      </c>
      <c r="F84" s="92">
        <f t="shared" si="10"/>
        <v>0</v>
      </c>
      <c r="G84" s="92">
        <f t="shared" si="10"/>
        <v>0</v>
      </c>
      <c r="H84" s="92">
        <f t="shared" si="10"/>
        <v>156</v>
      </c>
      <c r="I84" s="92">
        <f t="shared" si="10"/>
        <v>156</v>
      </c>
      <c r="J84" s="92">
        <f t="shared" si="10"/>
        <v>0</v>
      </c>
      <c r="K84" s="600">
        <f t="shared" si="10"/>
        <v>156000</v>
      </c>
      <c r="L84" s="92"/>
      <c r="M84" s="592"/>
      <c r="N84" s="586"/>
      <c r="O84" s="586"/>
      <c r="P84" s="586"/>
      <c r="Q84" s="586"/>
      <c r="R84" s="586"/>
      <c r="S84" s="586"/>
      <c r="T84" s="586"/>
      <c r="U84" s="586"/>
      <c r="V84" s="586"/>
      <c r="W84" s="586"/>
      <c r="X84" s="586"/>
      <c r="Y84" s="586"/>
      <c r="Z84" s="586"/>
      <c r="AA84" s="586"/>
      <c r="AB84" s="586"/>
      <c r="AC84" s="586"/>
      <c r="AD84" s="586"/>
      <c r="AE84" s="586"/>
      <c r="AF84" s="586"/>
      <c r="AG84" s="586"/>
      <c r="AH84" s="586"/>
      <c r="AI84" s="586"/>
      <c r="AJ84" s="586"/>
      <c r="AK84" s="586"/>
      <c r="AL84" s="586"/>
      <c r="AM84" s="586"/>
      <c r="AN84" s="586"/>
      <c r="AO84" s="586"/>
      <c r="AP84" s="586"/>
      <c r="AQ84" s="586"/>
      <c r="AR84" s="586"/>
      <c r="AS84" s="586"/>
      <c r="AT84" s="586"/>
      <c r="AU84" s="586"/>
      <c r="AV84" s="586"/>
      <c r="AW84" s="586"/>
      <c r="AX84" s="586"/>
      <c r="AY84" s="586"/>
      <c r="AZ84" s="586"/>
      <c r="BA84" s="586"/>
      <c r="BB84" s="586"/>
      <c r="BC84" s="586"/>
      <c r="BD84" s="586"/>
      <c r="BE84" s="586"/>
      <c r="BF84" s="586"/>
      <c r="BG84" s="586"/>
      <c r="BH84" s="586"/>
      <c r="BI84" s="586"/>
      <c r="BJ84" s="586"/>
      <c r="BK84" s="586"/>
      <c r="BL84" s="586"/>
      <c r="BM84" s="586"/>
      <c r="BN84" s="586"/>
      <c r="BO84" s="586"/>
      <c r="BP84" s="586"/>
      <c r="BQ84" s="586"/>
      <c r="BR84" s="586"/>
      <c r="BS84" s="586"/>
      <c r="BT84" s="586"/>
      <c r="BU84" s="586"/>
      <c r="BV84" s="586"/>
      <c r="BW84" s="586"/>
      <c r="BX84" s="586"/>
      <c r="BY84" s="586"/>
      <c r="BZ84" s="586"/>
      <c r="CA84" s="586"/>
      <c r="CB84" s="586"/>
      <c r="CC84" s="586"/>
      <c r="CD84" s="586"/>
      <c r="CE84" s="586"/>
      <c r="CF84" s="586"/>
      <c r="CG84" s="586"/>
      <c r="CH84" s="586"/>
      <c r="CI84" s="586"/>
      <c r="CJ84" s="586"/>
      <c r="CK84" s="586"/>
      <c r="CL84" s="586"/>
      <c r="CM84" s="586"/>
      <c r="CN84" s="586"/>
      <c r="CO84" s="586"/>
      <c r="CP84" s="586"/>
      <c r="CQ84" s="586"/>
      <c r="CR84" s="586"/>
      <c r="CS84" s="586"/>
      <c r="CT84" s="586"/>
      <c r="CU84" s="586"/>
      <c r="CV84" s="586"/>
      <c r="CW84" s="586"/>
      <c r="CX84" s="586"/>
      <c r="CY84" s="586"/>
      <c r="CZ84" s="586"/>
      <c r="DA84" s="586"/>
      <c r="DB84" s="586"/>
      <c r="DC84" s="586"/>
      <c r="DD84" s="586"/>
      <c r="DE84" s="586"/>
      <c r="DF84" s="586"/>
      <c r="DG84" s="586"/>
      <c r="DH84" s="586"/>
      <c r="DI84" s="586"/>
      <c r="DJ84" s="586"/>
      <c r="DK84" s="586"/>
      <c r="DL84" s="586"/>
      <c r="DM84" s="586"/>
      <c r="DN84" s="586"/>
      <c r="DO84" s="586"/>
      <c r="DP84" s="586"/>
      <c r="DQ84" s="586"/>
      <c r="DR84" s="586"/>
      <c r="DS84" s="586"/>
      <c r="DT84" s="586"/>
      <c r="DU84" s="586"/>
      <c r="DV84" s="586"/>
      <c r="DW84" s="586"/>
      <c r="DX84" s="586"/>
      <c r="DY84" s="586"/>
      <c r="DZ84" s="586"/>
      <c r="EA84" s="586"/>
      <c r="EB84" s="586"/>
      <c r="EC84" s="586"/>
      <c r="ED84" s="586"/>
      <c r="EE84" s="586"/>
      <c r="EF84" s="586"/>
      <c r="EG84" s="586"/>
      <c r="EH84" s="586"/>
      <c r="EI84" s="586"/>
      <c r="EJ84" s="586"/>
      <c r="EK84" s="586"/>
      <c r="EL84" s="586"/>
      <c r="EM84" s="586"/>
      <c r="EN84" s="586"/>
      <c r="EO84" s="586"/>
      <c r="EP84" s="586"/>
      <c r="EQ84" s="586"/>
      <c r="ER84" s="586"/>
      <c r="ES84" s="586"/>
      <c r="ET84" s="586"/>
      <c r="EU84" s="586"/>
      <c r="EV84" s="586"/>
      <c r="EW84" s="586"/>
      <c r="EX84" s="586"/>
      <c r="EY84" s="586"/>
      <c r="EZ84" s="586"/>
      <c r="FA84" s="586"/>
      <c r="FB84" s="586"/>
      <c r="FC84" s="586"/>
      <c r="FD84" s="586"/>
      <c r="FE84" s="586"/>
      <c r="FF84" s="586"/>
      <c r="FG84" s="586"/>
      <c r="FH84" s="586"/>
      <c r="FI84" s="586"/>
      <c r="FJ84" s="586"/>
      <c r="FK84" s="586"/>
      <c r="FL84" s="586"/>
      <c r="FM84" s="586"/>
      <c r="FN84" s="586"/>
      <c r="FO84" s="586"/>
      <c r="FP84" s="586"/>
      <c r="FQ84" s="586"/>
      <c r="FR84" s="586"/>
      <c r="FS84" s="586"/>
      <c r="FT84" s="586"/>
      <c r="FU84" s="586"/>
      <c r="FV84" s="586"/>
      <c r="FW84" s="586"/>
      <c r="FX84" s="586"/>
      <c r="FY84" s="586"/>
      <c r="FZ84" s="586"/>
      <c r="GA84" s="586"/>
      <c r="GB84" s="586"/>
      <c r="GC84" s="586"/>
      <c r="GD84" s="586"/>
      <c r="GE84" s="586"/>
      <c r="GF84" s="586"/>
      <c r="GG84" s="586"/>
      <c r="GH84" s="586"/>
      <c r="GI84" s="586"/>
      <c r="GJ84" s="586"/>
      <c r="GK84" s="586"/>
      <c r="GL84" s="586"/>
      <c r="GM84" s="586"/>
      <c r="GN84" s="586"/>
      <c r="GO84" s="586"/>
      <c r="GP84" s="586"/>
      <c r="GQ84" s="586"/>
      <c r="GR84" s="586"/>
      <c r="GS84" s="586"/>
      <c r="GT84" s="586"/>
      <c r="GU84" s="586"/>
      <c r="GV84" s="586"/>
      <c r="GW84" s="586"/>
      <c r="GX84" s="586"/>
      <c r="GY84" s="586"/>
      <c r="GZ84" s="586"/>
      <c r="HA84" s="586"/>
      <c r="HB84" s="586"/>
      <c r="HC84" s="586"/>
      <c r="HD84" s="586"/>
      <c r="HE84" s="586"/>
      <c r="HF84" s="586"/>
      <c r="HG84" s="586"/>
      <c r="HH84" s="586"/>
      <c r="HI84" s="586"/>
      <c r="HJ84" s="586"/>
      <c r="HK84" s="586"/>
      <c r="HL84" s="586"/>
      <c r="HM84" s="586"/>
      <c r="HN84" s="586"/>
      <c r="HO84" s="586"/>
      <c r="HP84" s="586"/>
      <c r="HQ84" s="586"/>
      <c r="HR84" s="586"/>
      <c r="HS84" s="586"/>
      <c r="HT84" s="586"/>
      <c r="HU84" s="586"/>
      <c r="HV84" s="586"/>
      <c r="HW84" s="586"/>
      <c r="HX84" s="586"/>
      <c r="HY84" s="586"/>
      <c r="HZ84" s="586"/>
      <c r="IA84" s="586"/>
      <c r="IB84" s="586"/>
      <c r="IC84" s="586"/>
      <c r="ID84" s="586"/>
      <c r="IE84" s="586"/>
      <c r="IF84" s="586"/>
      <c r="IG84" s="586"/>
      <c r="IH84" s="586"/>
      <c r="II84" s="586"/>
      <c r="IJ84" s="586"/>
      <c r="IK84" s="586"/>
      <c r="IL84" s="586"/>
      <c r="IM84" s="586"/>
      <c r="IN84" s="586"/>
      <c r="IO84" s="586"/>
      <c r="IP84" s="586"/>
      <c r="IQ84" s="586"/>
      <c r="IR84" s="586"/>
      <c r="IS84" s="586"/>
      <c r="IT84" s="586"/>
      <c r="IU84" s="586"/>
      <c r="IV84" s="586"/>
    </row>
    <row r="85" spans="1:256" s="97" customFormat="1" ht="26.25" customHeight="1" thickBot="1">
      <c r="A85" s="93" t="s">
        <v>458</v>
      </c>
      <c r="B85" s="94"/>
      <c r="C85" s="94"/>
      <c r="D85" s="95"/>
      <c r="E85" s="96" t="e">
        <f>#REF!+E71+E73+E79+E82+E84</f>
        <v>#REF!</v>
      </c>
      <c r="F85" s="96" t="e">
        <f>#REF!+F71+F73+F79+F82+F84</f>
        <v>#REF!</v>
      </c>
      <c r="G85" s="96" t="e">
        <f>#REF!+G71+G73+G79+G82+G84</f>
        <v>#REF!</v>
      </c>
      <c r="H85" s="96" t="e">
        <f>#REF!+H71+H73+H79+H82+H84</f>
        <v>#REF!</v>
      </c>
      <c r="I85" s="96">
        <f>I84+I79+I73+I71</f>
        <v>1363</v>
      </c>
      <c r="J85" s="96">
        <f>J84+J79+J73+J71</f>
        <v>0</v>
      </c>
      <c r="K85" s="601">
        <f>K84+K79+K73+K71</f>
        <v>1363000</v>
      </c>
      <c r="L85" s="96"/>
      <c r="M85" s="592"/>
      <c r="N85" s="589"/>
      <c r="O85" s="589"/>
      <c r="P85" s="589"/>
      <c r="Q85" s="589"/>
      <c r="R85" s="589"/>
      <c r="S85" s="589"/>
      <c r="T85" s="589"/>
      <c r="U85" s="589"/>
      <c r="V85" s="589"/>
      <c r="W85" s="589"/>
      <c r="X85" s="589"/>
      <c r="Y85" s="589"/>
      <c r="Z85" s="589"/>
      <c r="AA85" s="589"/>
      <c r="AB85" s="589"/>
      <c r="AC85" s="589"/>
      <c r="AD85" s="589"/>
      <c r="AE85" s="589"/>
      <c r="AF85" s="589"/>
      <c r="AG85" s="589"/>
      <c r="AH85" s="589"/>
      <c r="AI85" s="589"/>
      <c r="AJ85" s="589"/>
      <c r="AK85" s="589"/>
      <c r="AL85" s="589"/>
      <c r="AM85" s="589"/>
      <c r="AN85" s="589"/>
      <c r="AO85" s="589"/>
      <c r="AP85" s="589"/>
      <c r="AQ85" s="589"/>
      <c r="AR85" s="589"/>
      <c r="AS85" s="589"/>
      <c r="AT85" s="589"/>
      <c r="AU85" s="589"/>
      <c r="AV85" s="589"/>
      <c r="AW85" s="589"/>
      <c r="AX85" s="589"/>
      <c r="AY85" s="589"/>
      <c r="AZ85" s="589"/>
      <c r="BA85" s="589"/>
      <c r="BB85" s="589"/>
      <c r="BC85" s="589"/>
      <c r="BD85" s="589"/>
      <c r="BE85" s="589"/>
      <c r="BF85" s="589"/>
      <c r="BG85" s="589"/>
      <c r="BH85" s="589"/>
      <c r="BI85" s="589"/>
      <c r="BJ85" s="589"/>
      <c r="BK85" s="589"/>
      <c r="BL85" s="589"/>
      <c r="BM85" s="589"/>
      <c r="BN85" s="589"/>
      <c r="BO85" s="589"/>
      <c r="BP85" s="589"/>
      <c r="BQ85" s="589"/>
      <c r="BR85" s="589"/>
      <c r="BS85" s="589"/>
      <c r="BT85" s="589"/>
      <c r="BU85" s="589"/>
      <c r="BV85" s="589"/>
      <c r="BW85" s="589"/>
      <c r="BX85" s="589"/>
      <c r="BY85" s="589"/>
      <c r="BZ85" s="589"/>
      <c r="CA85" s="589"/>
      <c r="CB85" s="589"/>
      <c r="CC85" s="589"/>
      <c r="CD85" s="589"/>
      <c r="CE85" s="589"/>
      <c r="CF85" s="589"/>
      <c r="CG85" s="589"/>
      <c r="CH85" s="589"/>
      <c r="CI85" s="589"/>
      <c r="CJ85" s="589"/>
      <c r="CK85" s="589"/>
      <c r="CL85" s="589"/>
      <c r="CM85" s="589"/>
      <c r="CN85" s="589"/>
      <c r="CO85" s="589"/>
      <c r="CP85" s="589"/>
      <c r="CQ85" s="589"/>
      <c r="CR85" s="589"/>
      <c r="CS85" s="589"/>
      <c r="CT85" s="589"/>
      <c r="CU85" s="589"/>
      <c r="CV85" s="589"/>
      <c r="CW85" s="589"/>
      <c r="CX85" s="589"/>
      <c r="CY85" s="589"/>
      <c r="CZ85" s="589"/>
      <c r="DA85" s="589"/>
      <c r="DB85" s="589"/>
      <c r="DC85" s="589"/>
      <c r="DD85" s="589"/>
      <c r="DE85" s="589"/>
      <c r="DF85" s="589"/>
      <c r="DG85" s="589"/>
      <c r="DH85" s="589"/>
      <c r="DI85" s="589"/>
      <c r="DJ85" s="589"/>
      <c r="DK85" s="589"/>
      <c r="DL85" s="589"/>
      <c r="DM85" s="589"/>
      <c r="DN85" s="589"/>
      <c r="DO85" s="589"/>
      <c r="DP85" s="589"/>
      <c r="DQ85" s="589"/>
      <c r="DR85" s="589"/>
      <c r="DS85" s="589"/>
      <c r="DT85" s="589"/>
      <c r="DU85" s="589"/>
      <c r="DV85" s="589"/>
      <c r="DW85" s="589"/>
      <c r="DX85" s="589"/>
      <c r="DY85" s="589"/>
      <c r="DZ85" s="589"/>
      <c r="EA85" s="589"/>
      <c r="EB85" s="589"/>
      <c r="EC85" s="589"/>
      <c r="ED85" s="589"/>
      <c r="EE85" s="589"/>
      <c r="EF85" s="589"/>
      <c r="EG85" s="589"/>
      <c r="EH85" s="589"/>
      <c r="EI85" s="589"/>
      <c r="EJ85" s="589"/>
      <c r="EK85" s="589"/>
      <c r="EL85" s="589"/>
      <c r="EM85" s="589"/>
      <c r="EN85" s="589"/>
      <c r="EO85" s="589"/>
      <c r="EP85" s="589"/>
      <c r="EQ85" s="589"/>
      <c r="ER85" s="589"/>
      <c r="ES85" s="589"/>
      <c r="ET85" s="589"/>
      <c r="EU85" s="589"/>
      <c r="EV85" s="589"/>
      <c r="EW85" s="589"/>
      <c r="EX85" s="589"/>
      <c r="EY85" s="589"/>
      <c r="EZ85" s="589"/>
      <c r="FA85" s="589"/>
      <c r="FB85" s="589"/>
      <c r="FC85" s="589"/>
      <c r="FD85" s="589"/>
      <c r="FE85" s="589"/>
      <c r="FF85" s="589"/>
      <c r="FG85" s="589"/>
      <c r="FH85" s="589"/>
      <c r="FI85" s="589"/>
      <c r="FJ85" s="589"/>
      <c r="FK85" s="589"/>
      <c r="FL85" s="589"/>
      <c r="FM85" s="589"/>
      <c r="FN85" s="589"/>
      <c r="FO85" s="589"/>
      <c r="FP85" s="589"/>
      <c r="FQ85" s="589"/>
      <c r="FR85" s="589"/>
      <c r="FS85" s="589"/>
      <c r="FT85" s="589"/>
      <c r="FU85" s="589"/>
      <c r="FV85" s="589"/>
      <c r="FW85" s="589"/>
      <c r="FX85" s="589"/>
      <c r="FY85" s="589"/>
      <c r="FZ85" s="589"/>
      <c r="GA85" s="589"/>
      <c r="GB85" s="589"/>
      <c r="GC85" s="589"/>
      <c r="GD85" s="589"/>
      <c r="GE85" s="589"/>
      <c r="GF85" s="589"/>
      <c r="GG85" s="589"/>
      <c r="GH85" s="589"/>
      <c r="GI85" s="589"/>
      <c r="GJ85" s="589"/>
      <c r="GK85" s="589"/>
      <c r="GL85" s="589"/>
      <c r="GM85" s="589"/>
      <c r="GN85" s="589"/>
      <c r="GO85" s="589"/>
      <c r="GP85" s="589"/>
      <c r="GQ85" s="589"/>
      <c r="GR85" s="589"/>
      <c r="GS85" s="589"/>
      <c r="GT85" s="589"/>
      <c r="GU85" s="589"/>
      <c r="GV85" s="589"/>
      <c r="GW85" s="589"/>
      <c r="GX85" s="589"/>
      <c r="GY85" s="589"/>
      <c r="GZ85" s="589"/>
      <c r="HA85" s="589"/>
      <c r="HB85" s="589"/>
      <c r="HC85" s="589"/>
      <c r="HD85" s="589"/>
      <c r="HE85" s="589"/>
      <c r="HF85" s="589"/>
      <c r="HG85" s="589"/>
      <c r="HH85" s="589"/>
      <c r="HI85" s="589"/>
      <c r="HJ85" s="589"/>
      <c r="HK85" s="589"/>
      <c r="HL85" s="589"/>
      <c r="HM85" s="589"/>
      <c r="HN85" s="589"/>
      <c r="HO85" s="589"/>
      <c r="HP85" s="589"/>
      <c r="HQ85" s="589"/>
      <c r="HR85" s="589"/>
      <c r="HS85" s="589"/>
      <c r="HT85" s="589"/>
      <c r="HU85" s="589"/>
      <c r="HV85" s="589"/>
      <c r="HW85" s="589"/>
      <c r="HX85" s="589"/>
      <c r="HY85" s="589"/>
      <c r="HZ85" s="589"/>
      <c r="IA85" s="589"/>
      <c r="IB85" s="589"/>
      <c r="IC85" s="589"/>
      <c r="ID85" s="589"/>
      <c r="IE85" s="589"/>
      <c r="IF85" s="589"/>
      <c r="IG85" s="589"/>
      <c r="IH85" s="589"/>
      <c r="II85" s="589"/>
      <c r="IJ85" s="589"/>
      <c r="IK85" s="589"/>
      <c r="IL85" s="589"/>
      <c r="IM85" s="589"/>
      <c r="IN85" s="589"/>
      <c r="IO85" s="589"/>
      <c r="IP85" s="589"/>
      <c r="IQ85" s="589"/>
      <c r="IR85" s="589"/>
      <c r="IS85" s="589"/>
      <c r="IT85" s="589"/>
      <c r="IU85" s="589"/>
      <c r="IV85" s="589"/>
    </row>
    <row r="86" spans="1:256" s="97" customFormat="1" ht="26.25" customHeight="1" thickBot="1">
      <c r="A86" s="110" t="s">
        <v>437</v>
      </c>
      <c r="B86" s="111"/>
      <c r="C86" s="111"/>
      <c r="D86" s="112"/>
      <c r="E86" s="113" t="e">
        <f aca="true" t="shared" si="11" ref="E86:K86">E85+E64</f>
        <v>#REF!</v>
      </c>
      <c r="F86" s="113" t="e">
        <f t="shared" si="11"/>
        <v>#REF!</v>
      </c>
      <c r="G86" s="113" t="e">
        <f t="shared" si="11"/>
        <v>#REF!</v>
      </c>
      <c r="H86" s="113" t="e">
        <f t="shared" si="11"/>
        <v>#REF!</v>
      </c>
      <c r="I86" s="113">
        <f t="shared" si="11"/>
        <v>102860</v>
      </c>
      <c r="J86" s="113">
        <f t="shared" si="11"/>
        <v>-1500</v>
      </c>
      <c r="K86" s="603">
        <f t="shared" si="11"/>
        <v>101360000</v>
      </c>
      <c r="L86" s="113"/>
      <c r="M86" s="592"/>
      <c r="N86" s="589"/>
      <c r="O86" s="589"/>
      <c r="P86" s="589"/>
      <c r="Q86" s="589"/>
      <c r="R86" s="589"/>
      <c r="S86" s="589"/>
      <c r="T86" s="589"/>
      <c r="U86" s="589"/>
      <c r="V86" s="589"/>
      <c r="W86" s="589"/>
      <c r="X86" s="589"/>
      <c r="Y86" s="589"/>
      <c r="Z86" s="589"/>
      <c r="AA86" s="589"/>
      <c r="AB86" s="589"/>
      <c r="AC86" s="589"/>
      <c r="AD86" s="589"/>
      <c r="AE86" s="589"/>
      <c r="AF86" s="589"/>
      <c r="AG86" s="589"/>
      <c r="AH86" s="589"/>
      <c r="AI86" s="589"/>
      <c r="AJ86" s="589"/>
      <c r="AK86" s="589"/>
      <c r="AL86" s="589"/>
      <c r="AM86" s="589"/>
      <c r="AN86" s="589"/>
      <c r="AO86" s="589"/>
      <c r="AP86" s="589"/>
      <c r="AQ86" s="589"/>
      <c r="AR86" s="589"/>
      <c r="AS86" s="589"/>
      <c r="AT86" s="589"/>
      <c r="AU86" s="589"/>
      <c r="AV86" s="589"/>
      <c r="AW86" s="589"/>
      <c r="AX86" s="589"/>
      <c r="AY86" s="589"/>
      <c r="AZ86" s="589"/>
      <c r="BA86" s="589"/>
      <c r="BB86" s="589"/>
      <c r="BC86" s="589"/>
      <c r="BD86" s="589"/>
      <c r="BE86" s="589"/>
      <c r="BF86" s="589"/>
      <c r="BG86" s="589"/>
      <c r="BH86" s="589"/>
      <c r="BI86" s="589"/>
      <c r="BJ86" s="589"/>
      <c r="BK86" s="589"/>
      <c r="BL86" s="589"/>
      <c r="BM86" s="589"/>
      <c r="BN86" s="589"/>
      <c r="BO86" s="589"/>
      <c r="BP86" s="589"/>
      <c r="BQ86" s="589"/>
      <c r="BR86" s="589"/>
      <c r="BS86" s="589"/>
      <c r="BT86" s="589"/>
      <c r="BU86" s="589"/>
      <c r="BV86" s="589"/>
      <c r="BW86" s="589"/>
      <c r="BX86" s="589"/>
      <c r="BY86" s="589"/>
      <c r="BZ86" s="589"/>
      <c r="CA86" s="589"/>
      <c r="CB86" s="589"/>
      <c r="CC86" s="589"/>
      <c r="CD86" s="589"/>
      <c r="CE86" s="589"/>
      <c r="CF86" s="589"/>
      <c r="CG86" s="589"/>
      <c r="CH86" s="589"/>
      <c r="CI86" s="589"/>
      <c r="CJ86" s="589"/>
      <c r="CK86" s="589"/>
      <c r="CL86" s="589"/>
      <c r="CM86" s="589"/>
      <c r="CN86" s="589"/>
      <c r="CO86" s="589"/>
      <c r="CP86" s="589"/>
      <c r="CQ86" s="589"/>
      <c r="CR86" s="589"/>
      <c r="CS86" s="589"/>
      <c r="CT86" s="589"/>
      <c r="CU86" s="589"/>
      <c r="CV86" s="589"/>
      <c r="CW86" s="589"/>
      <c r="CX86" s="589"/>
      <c r="CY86" s="589"/>
      <c r="CZ86" s="589"/>
      <c r="DA86" s="589"/>
      <c r="DB86" s="589"/>
      <c r="DC86" s="589"/>
      <c r="DD86" s="589"/>
      <c r="DE86" s="589"/>
      <c r="DF86" s="589"/>
      <c r="DG86" s="589"/>
      <c r="DH86" s="589"/>
      <c r="DI86" s="589"/>
      <c r="DJ86" s="589"/>
      <c r="DK86" s="589"/>
      <c r="DL86" s="589"/>
      <c r="DM86" s="589"/>
      <c r="DN86" s="589"/>
      <c r="DO86" s="589"/>
      <c r="DP86" s="589"/>
      <c r="DQ86" s="589"/>
      <c r="DR86" s="589"/>
      <c r="DS86" s="589"/>
      <c r="DT86" s="589"/>
      <c r="DU86" s="589"/>
      <c r="DV86" s="589"/>
      <c r="DW86" s="589"/>
      <c r="DX86" s="589"/>
      <c r="DY86" s="589"/>
      <c r="DZ86" s="589"/>
      <c r="EA86" s="589"/>
      <c r="EB86" s="589"/>
      <c r="EC86" s="589"/>
      <c r="ED86" s="589"/>
      <c r="EE86" s="589"/>
      <c r="EF86" s="589"/>
      <c r="EG86" s="589"/>
      <c r="EH86" s="589"/>
      <c r="EI86" s="589"/>
      <c r="EJ86" s="589"/>
      <c r="EK86" s="589"/>
      <c r="EL86" s="589"/>
      <c r="EM86" s="589"/>
      <c r="EN86" s="589"/>
      <c r="EO86" s="589"/>
      <c r="EP86" s="589"/>
      <c r="EQ86" s="589"/>
      <c r="ER86" s="589"/>
      <c r="ES86" s="589"/>
      <c r="ET86" s="589"/>
      <c r="EU86" s="589"/>
      <c r="EV86" s="589"/>
      <c r="EW86" s="589"/>
      <c r="EX86" s="589"/>
      <c r="EY86" s="589"/>
      <c r="EZ86" s="589"/>
      <c r="FA86" s="589"/>
      <c r="FB86" s="589"/>
      <c r="FC86" s="589"/>
      <c r="FD86" s="589"/>
      <c r="FE86" s="589"/>
      <c r="FF86" s="589"/>
      <c r="FG86" s="589"/>
      <c r="FH86" s="589"/>
      <c r="FI86" s="589"/>
      <c r="FJ86" s="589"/>
      <c r="FK86" s="589"/>
      <c r="FL86" s="589"/>
      <c r="FM86" s="589"/>
      <c r="FN86" s="589"/>
      <c r="FO86" s="589"/>
      <c r="FP86" s="589"/>
      <c r="FQ86" s="589"/>
      <c r="FR86" s="589"/>
      <c r="FS86" s="589"/>
      <c r="FT86" s="589"/>
      <c r="FU86" s="589"/>
      <c r="FV86" s="589"/>
      <c r="FW86" s="589"/>
      <c r="FX86" s="589"/>
      <c r="FY86" s="589"/>
      <c r="FZ86" s="589"/>
      <c r="GA86" s="589"/>
      <c r="GB86" s="589"/>
      <c r="GC86" s="589"/>
      <c r="GD86" s="589"/>
      <c r="GE86" s="589"/>
      <c r="GF86" s="589"/>
      <c r="GG86" s="589"/>
      <c r="GH86" s="589"/>
      <c r="GI86" s="589"/>
      <c r="GJ86" s="589"/>
      <c r="GK86" s="589"/>
      <c r="GL86" s="589"/>
      <c r="GM86" s="589"/>
      <c r="GN86" s="589"/>
      <c r="GO86" s="589"/>
      <c r="GP86" s="589"/>
      <c r="GQ86" s="589"/>
      <c r="GR86" s="589"/>
      <c r="GS86" s="589"/>
      <c r="GT86" s="589"/>
      <c r="GU86" s="589"/>
      <c r="GV86" s="589"/>
      <c r="GW86" s="589"/>
      <c r="GX86" s="589"/>
      <c r="GY86" s="589"/>
      <c r="GZ86" s="589"/>
      <c r="HA86" s="589"/>
      <c r="HB86" s="589"/>
      <c r="HC86" s="589"/>
      <c r="HD86" s="589"/>
      <c r="HE86" s="589"/>
      <c r="HF86" s="589"/>
      <c r="HG86" s="589"/>
      <c r="HH86" s="589"/>
      <c r="HI86" s="589"/>
      <c r="HJ86" s="589"/>
      <c r="HK86" s="589"/>
      <c r="HL86" s="589"/>
      <c r="HM86" s="589"/>
      <c r="HN86" s="589"/>
      <c r="HO86" s="589"/>
      <c r="HP86" s="589"/>
      <c r="HQ86" s="589"/>
      <c r="HR86" s="589"/>
      <c r="HS86" s="589"/>
      <c r="HT86" s="589"/>
      <c r="HU86" s="589"/>
      <c r="HV86" s="589"/>
      <c r="HW86" s="589"/>
      <c r="HX86" s="589"/>
      <c r="HY86" s="589"/>
      <c r="HZ86" s="589"/>
      <c r="IA86" s="589"/>
      <c r="IB86" s="589"/>
      <c r="IC86" s="589"/>
      <c r="ID86" s="589"/>
      <c r="IE86" s="589"/>
      <c r="IF86" s="589"/>
      <c r="IG86" s="589"/>
      <c r="IH86" s="589"/>
      <c r="II86" s="589"/>
      <c r="IJ86" s="589"/>
      <c r="IK86" s="589"/>
      <c r="IL86" s="589"/>
      <c r="IM86" s="589"/>
      <c r="IN86" s="589"/>
      <c r="IO86" s="589"/>
      <c r="IP86" s="589"/>
      <c r="IQ86" s="589"/>
      <c r="IR86" s="589"/>
      <c r="IS86" s="589"/>
      <c r="IT86" s="589"/>
      <c r="IU86" s="589"/>
      <c r="IV86" s="589"/>
    </row>
    <row r="87" spans="5:12" ht="12">
      <c r="E87" s="116"/>
      <c r="F87" s="116"/>
      <c r="G87" s="116"/>
      <c r="H87" s="116"/>
      <c r="I87" s="116"/>
      <c r="J87" s="116"/>
      <c r="K87" s="116"/>
      <c r="L87" s="117"/>
    </row>
    <row r="88" spans="5:12" ht="12">
      <c r="E88" s="116"/>
      <c r="F88" s="116"/>
      <c r="G88" s="116"/>
      <c r="H88" s="116"/>
      <c r="I88" s="116"/>
      <c r="J88" s="116"/>
      <c r="K88" s="116"/>
      <c r="L88" s="117"/>
    </row>
    <row r="89" spans="5:12" ht="12">
      <c r="E89" s="116"/>
      <c r="F89" s="116"/>
      <c r="G89" s="116"/>
      <c r="H89" s="116"/>
      <c r="I89" s="116"/>
      <c r="J89" s="116"/>
      <c r="K89" s="116"/>
      <c r="L89" s="117"/>
    </row>
    <row r="90" spans="5:12" ht="12">
      <c r="E90" s="116"/>
      <c r="F90" s="116"/>
      <c r="G90" s="116"/>
      <c r="H90" s="116" t="e">
        <f>H86-K86</f>
        <v>#REF!</v>
      </c>
      <c r="I90" s="116"/>
      <c r="J90" s="116"/>
      <c r="K90" s="116"/>
      <c r="L90" s="117"/>
    </row>
    <row r="91" spans="5:12" ht="12">
      <c r="E91" s="116"/>
      <c r="F91" s="116"/>
      <c r="G91" s="116"/>
      <c r="H91" s="116"/>
      <c r="I91" s="116"/>
      <c r="J91" s="116"/>
      <c r="K91" s="116"/>
      <c r="L91" s="117"/>
    </row>
    <row r="92" spans="5:12" ht="12">
      <c r="E92" s="116"/>
      <c r="F92" s="116"/>
      <c r="G92" s="116"/>
      <c r="H92" s="116"/>
      <c r="I92" s="116"/>
      <c r="J92" s="116"/>
      <c r="K92" s="116"/>
      <c r="L92" s="117"/>
    </row>
    <row r="93" spans="5:12" ht="12">
      <c r="E93" s="116"/>
      <c r="F93" s="116"/>
      <c r="G93" s="116"/>
      <c r="H93" s="116"/>
      <c r="I93" s="116"/>
      <c r="J93" s="116"/>
      <c r="K93" s="116"/>
      <c r="L93" s="117"/>
    </row>
    <row r="94" spans="5:12" ht="12">
      <c r="E94" s="116"/>
      <c r="F94" s="116"/>
      <c r="G94" s="116"/>
      <c r="H94" s="116"/>
      <c r="I94" s="116"/>
      <c r="J94" s="116"/>
      <c r="K94" s="116"/>
      <c r="L94" s="117"/>
    </row>
    <row r="95" spans="5:12" ht="12">
      <c r="E95" s="116"/>
      <c r="F95" s="116"/>
      <c r="G95" s="116"/>
      <c r="H95" s="116"/>
      <c r="I95" s="116"/>
      <c r="J95" s="116"/>
      <c r="K95" s="116"/>
      <c r="L95" s="117"/>
    </row>
    <row r="96" spans="5:12" ht="12">
      <c r="E96" s="116"/>
      <c r="F96" s="116"/>
      <c r="G96" s="116"/>
      <c r="H96" s="116"/>
      <c r="I96" s="116"/>
      <c r="J96" s="116"/>
      <c r="K96" s="116"/>
      <c r="L96" s="117"/>
    </row>
    <row r="97" spans="5:12" ht="12">
      <c r="E97" s="116"/>
      <c r="F97" s="116"/>
      <c r="G97" s="116"/>
      <c r="H97" s="116"/>
      <c r="I97" s="116"/>
      <c r="J97" s="116"/>
      <c r="K97" s="116"/>
      <c r="L97" s="117"/>
    </row>
    <row r="98" spans="5:12" ht="12">
      <c r="E98" s="116"/>
      <c r="F98" s="116"/>
      <c r="G98" s="116"/>
      <c r="H98" s="116"/>
      <c r="I98" s="116"/>
      <c r="J98" s="116"/>
      <c r="K98" s="116"/>
      <c r="L98" s="117"/>
    </row>
    <row r="99" spans="5:12" ht="12">
      <c r="E99" s="116"/>
      <c r="F99" s="116"/>
      <c r="G99" s="116"/>
      <c r="H99" s="116"/>
      <c r="I99" s="116"/>
      <c r="J99" s="116"/>
      <c r="K99" s="116"/>
      <c r="L99" s="117"/>
    </row>
    <row r="100" spans="5:12" ht="12">
      <c r="E100" s="116"/>
      <c r="F100" s="116"/>
      <c r="G100" s="116"/>
      <c r="H100" s="116"/>
      <c r="I100" s="116"/>
      <c r="J100" s="116"/>
      <c r="K100" s="116"/>
      <c r="L100" s="117"/>
    </row>
    <row r="101" spans="5:12" ht="12">
      <c r="E101" s="116"/>
      <c r="F101" s="116"/>
      <c r="G101" s="116"/>
      <c r="H101" s="116"/>
      <c r="I101" s="116"/>
      <c r="J101" s="116"/>
      <c r="K101" s="116"/>
      <c r="L101" s="117"/>
    </row>
    <row r="102" spans="5:12" ht="12">
      <c r="E102" s="116"/>
      <c r="F102" s="116"/>
      <c r="G102" s="116"/>
      <c r="H102" s="116"/>
      <c r="I102" s="116"/>
      <c r="J102" s="116"/>
      <c r="K102" s="116"/>
      <c r="L102" s="117"/>
    </row>
    <row r="103" spans="5:12" ht="12">
      <c r="E103" s="116"/>
      <c r="F103" s="116"/>
      <c r="G103" s="116"/>
      <c r="H103" s="116"/>
      <c r="I103" s="116"/>
      <c r="J103" s="116"/>
      <c r="K103" s="116"/>
      <c r="L103" s="117"/>
    </row>
    <row r="104" spans="5:12" ht="12">
      <c r="E104" s="116"/>
      <c r="F104" s="116"/>
      <c r="G104" s="116"/>
      <c r="H104" s="116"/>
      <c r="I104" s="116"/>
      <c r="J104" s="116"/>
      <c r="K104" s="116"/>
      <c r="L104" s="117"/>
    </row>
    <row r="105" spans="5:12" ht="12">
      <c r="E105" s="116"/>
      <c r="F105" s="116"/>
      <c r="G105" s="116"/>
      <c r="H105" s="116"/>
      <c r="I105" s="116"/>
      <c r="J105" s="116"/>
      <c r="K105" s="116"/>
      <c r="L105" s="117"/>
    </row>
    <row r="106" spans="5:12" ht="12">
      <c r="E106" s="116"/>
      <c r="F106" s="116"/>
      <c r="G106" s="116"/>
      <c r="H106" s="116"/>
      <c r="I106" s="116"/>
      <c r="J106" s="116"/>
      <c r="K106" s="116"/>
      <c r="L106" s="117"/>
    </row>
    <row r="107" spans="5:12" ht="12">
      <c r="E107" s="116"/>
      <c r="F107" s="116"/>
      <c r="G107" s="116"/>
      <c r="H107" s="116"/>
      <c r="I107" s="116"/>
      <c r="J107" s="116"/>
      <c r="K107" s="116"/>
      <c r="L107" s="117"/>
    </row>
    <row r="108" spans="5:12" ht="12">
      <c r="E108" s="116"/>
      <c r="F108" s="116"/>
      <c r="G108" s="116"/>
      <c r="H108" s="116"/>
      <c r="I108" s="116"/>
      <c r="J108" s="116"/>
      <c r="K108" s="116"/>
      <c r="L108" s="117"/>
    </row>
    <row r="109" spans="5:12" ht="12">
      <c r="E109" s="116"/>
      <c r="F109" s="116"/>
      <c r="G109" s="116"/>
      <c r="H109" s="116"/>
      <c r="I109" s="116"/>
      <c r="J109" s="116"/>
      <c r="K109" s="116"/>
      <c r="L109" s="117"/>
    </row>
    <row r="110" spans="5:12" ht="12">
      <c r="E110" s="116"/>
      <c r="F110" s="116"/>
      <c r="G110" s="116"/>
      <c r="H110" s="116"/>
      <c r="I110" s="116"/>
      <c r="J110" s="116"/>
      <c r="K110" s="116"/>
      <c r="L110" s="117"/>
    </row>
    <row r="111" spans="5:12" ht="12">
      <c r="E111" s="116"/>
      <c r="F111" s="116"/>
      <c r="G111" s="116"/>
      <c r="H111" s="116"/>
      <c r="I111" s="116"/>
      <c r="J111" s="116"/>
      <c r="K111" s="116"/>
      <c r="L111" s="117"/>
    </row>
    <row r="112" spans="5:12" ht="12">
      <c r="E112" s="116"/>
      <c r="F112" s="116"/>
      <c r="G112" s="116"/>
      <c r="H112" s="116"/>
      <c r="I112" s="116"/>
      <c r="J112" s="116"/>
      <c r="K112" s="116"/>
      <c r="L112" s="117"/>
    </row>
    <row r="113" spans="5:12" ht="12">
      <c r="E113" s="116"/>
      <c r="F113" s="116"/>
      <c r="G113" s="116"/>
      <c r="H113" s="116"/>
      <c r="I113" s="116"/>
      <c r="J113" s="116"/>
      <c r="K113" s="116"/>
      <c r="L113" s="117"/>
    </row>
    <row r="114" spans="5:12" ht="12">
      <c r="E114" s="116"/>
      <c r="F114" s="116"/>
      <c r="G114" s="116"/>
      <c r="H114" s="116"/>
      <c r="I114" s="116"/>
      <c r="J114" s="116"/>
      <c r="K114" s="116"/>
      <c r="L114" s="117"/>
    </row>
    <row r="115" spans="5:12" ht="12">
      <c r="E115" s="116"/>
      <c r="F115" s="116"/>
      <c r="G115" s="116"/>
      <c r="H115" s="116"/>
      <c r="I115" s="116"/>
      <c r="J115" s="116"/>
      <c r="K115" s="116"/>
      <c r="L115" s="117"/>
    </row>
    <row r="116" spans="5:12" ht="12">
      <c r="E116" s="116"/>
      <c r="F116" s="116"/>
      <c r="G116" s="116"/>
      <c r="H116" s="116"/>
      <c r="I116" s="116"/>
      <c r="J116" s="116"/>
      <c r="K116" s="116"/>
      <c r="L116" s="117"/>
    </row>
    <row r="117" spans="5:12" ht="12">
      <c r="E117" s="116"/>
      <c r="F117" s="116"/>
      <c r="G117" s="116"/>
      <c r="H117" s="116"/>
      <c r="I117" s="116"/>
      <c r="J117" s="116"/>
      <c r="K117" s="116"/>
      <c r="L117" s="117"/>
    </row>
    <row r="118" spans="5:12" ht="12">
      <c r="E118" s="116"/>
      <c r="F118" s="116"/>
      <c r="G118" s="116"/>
      <c r="H118" s="116"/>
      <c r="I118" s="116"/>
      <c r="J118" s="116"/>
      <c r="K118" s="116"/>
      <c r="L118" s="117"/>
    </row>
    <row r="119" spans="5:12" ht="12">
      <c r="E119" s="116"/>
      <c r="F119" s="116"/>
      <c r="G119" s="116"/>
      <c r="H119" s="116"/>
      <c r="I119" s="116"/>
      <c r="J119" s="116"/>
      <c r="K119" s="116"/>
      <c r="L119" s="117"/>
    </row>
    <row r="120" spans="5:12" ht="12">
      <c r="E120" s="116"/>
      <c r="F120" s="116"/>
      <c r="G120" s="116"/>
      <c r="H120" s="116"/>
      <c r="I120" s="116"/>
      <c r="J120" s="116"/>
      <c r="K120" s="116"/>
      <c r="L120" s="117"/>
    </row>
    <row r="121" spans="5:12" ht="12">
      <c r="E121" s="116"/>
      <c r="F121" s="116"/>
      <c r="G121" s="116"/>
      <c r="H121" s="116"/>
      <c r="I121" s="116"/>
      <c r="J121" s="116"/>
      <c r="K121" s="116"/>
      <c r="L121" s="117"/>
    </row>
    <row r="122" spans="5:12" ht="12">
      <c r="E122" s="116"/>
      <c r="F122" s="116"/>
      <c r="G122" s="116"/>
      <c r="H122" s="116"/>
      <c r="I122" s="116"/>
      <c r="J122" s="116"/>
      <c r="K122" s="116"/>
      <c r="L122" s="117"/>
    </row>
    <row r="123" spans="5:12" ht="12">
      <c r="E123" s="116"/>
      <c r="F123" s="116"/>
      <c r="G123" s="116"/>
      <c r="H123" s="116"/>
      <c r="I123" s="116"/>
      <c r="J123" s="116"/>
      <c r="K123" s="116"/>
      <c r="L123" s="117"/>
    </row>
    <row r="124" spans="5:12" ht="12">
      <c r="E124" s="116"/>
      <c r="F124" s="116"/>
      <c r="G124" s="116"/>
      <c r="H124" s="116"/>
      <c r="I124" s="116"/>
      <c r="J124" s="116"/>
      <c r="K124" s="116"/>
      <c r="L124" s="117"/>
    </row>
    <row r="125" spans="5:12" ht="12">
      <c r="E125" s="116"/>
      <c r="F125" s="116"/>
      <c r="G125" s="116"/>
      <c r="H125" s="116"/>
      <c r="I125" s="116"/>
      <c r="J125" s="116"/>
      <c r="K125" s="116"/>
      <c r="L125" s="117"/>
    </row>
    <row r="126" spans="5:12" ht="12">
      <c r="E126" s="116"/>
      <c r="F126" s="116"/>
      <c r="G126" s="116"/>
      <c r="H126" s="116"/>
      <c r="I126" s="116"/>
      <c r="J126" s="116"/>
      <c r="K126" s="116"/>
      <c r="L126" s="117"/>
    </row>
    <row r="127" spans="5:12" ht="12">
      <c r="E127" s="116"/>
      <c r="F127" s="116"/>
      <c r="G127" s="116"/>
      <c r="H127" s="116"/>
      <c r="I127" s="116"/>
      <c r="J127" s="116"/>
      <c r="K127" s="116"/>
      <c r="L127" s="117"/>
    </row>
    <row r="128" spans="5:12" ht="12">
      <c r="E128" s="116"/>
      <c r="F128" s="116"/>
      <c r="G128" s="116"/>
      <c r="H128" s="116"/>
      <c r="I128" s="116"/>
      <c r="J128" s="116"/>
      <c r="K128" s="116"/>
      <c r="L128" s="117"/>
    </row>
    <row r="129" spans="5:12" ht="12">
      <c r="E129" s="116"/>
      <c r="F129" s="116"/>
      <c r="G129" s="116"/>
      <c r="H129" s="116"/>
      <c r="I129" s="116"/>
      <c r="J129" s="116"/>
      <c r="K129" s="116"/>
      <c r="L129" s="117"/>
    </row>
    <row r="130" spans="5:12" ht="12">
      <c r="E130" s="116"/>
      <c r="F130" s="116"/>
      <c r="G130" s="116"/>
      <c r="H130" s="116"/>
      <c r="I130" s="116"/>
      <c r="J130" s="116"/>
      <c r="K130" s="116"/>
      <c r="L130" s="117"/>
    </row>
    <row r="131" spans="5:12" ht="12">
      <c r="E131" s="116"/>
      <c r="F131" s="116"/>
      <c r="G131" s="116"/>
      <c r="H131" s="116"/>
      <c r="I131" s="116"/>
      <c r="J131" s="116"/>
      <c r="K131" s="116"/>
      <c r="L131" s="117"/>
    </row>
    <row r="132" spans="5:12" ht="12">
      <c r="E132" s="116"/>
      <c r="F132" s="116"/>
      <c r="G132" s="116"/>
      <c r="H132" s="116"/>
      <c r="I132" s="116"/>
      <c r="J132" s="116"/>
      <c r="K132" s="116"/>
      <c r="L132" s="117"/>
    </row>
    <row r="133" spans="5:12" ht="12">
      <c r="E133" s="116"/>
      <c r="F133" s="116"/>
      <c r="G133" s="116"/>
      <c r="H133" s="116"/>
      <c r="I133" s="116"/>
      <c r="J133" s="116"/>
      <c r="K133" s="116"/>
      <c r="L133" s="117"/>
    </row>
    <row r="134" spans="5:12" ht="12">
      <c r="E134" s="116"/>
      <c r="F134" s="116"/>
      <c r="G134" s="116"/>
      <c r="H134" s="116"/>
      <c r="I134" s="116"/>
      <c r="J134" s="116"/>
      <c r="K134" s="116"/>
      <c r="L134" s="117"/>
    </row>
    <row r="135" spans="5:12" ht="12">
      <c r="E135" s="116"/>
      <c r="F135" s="116"/>
      <c r="G135" s="116"/>
      <c r="H135" s="116"/>
      <c r="I135" s="116"/>
      <c r="J135" s="116"/>
      <c r="K135" s="116"/>
      <c r="L135" s="117"/>
    </row>
    <row r="136" spans="5:12" ht="12">
      <c r="E136" s="116"/>
      <c r="F136" s="116"/>
      <c r="G136" s="116"/>
      <c r="H136" s="116"/>
      <c r="I136" s="116"/>
      <c r="J136" s="116"/>
      <c r="K136" s="116"/>
      <c r="L136" s="117"/>
    </row>
    <row r="137" spans="5:12" ht="12">
      <c r="E137" s="116"/>
      <c r="F137" s="116"/>
      <c r="G137" s="116"/>
      <c r="H137" s="116"/>
      <c r="I137" s="116"/>
      <c r="J137" s="116"/>
      <c r="K137" s="116"/>
      <c r="L137" s="117"/>
    </row>
    <row r="138" spans="5:12" ht="12">
      <c r="E138" s="116"/>
      <c r="F138" s="116"/>
      <c r="G138" s="116"/>
      <c r="H138" s="116"/>
      <c r="I138" s="116"/>
      <c r="J138" s="116"/>
      <c r="K138" s="116"/>
      <c r="L138" s="117"/>
    </row>
    <row r="139" spans="5:12" ht="12">
      <c r="E139" s="116"/>
      <c r="F139" s="116"/>
      <c r="G139" s="116"/>
      <c r="H139" s="116"/>
      <c r="I139" s="116"/>
      <c r="J139" s="116"/>
      <c r="K139" s="116"/>
      <c r="L139" s="117"/>
    </row>
    <row r="140" spans="5:12" ht="12">
      <c r="E140" s="116"/>
      <c r="F140" s="116"/>
      <c r="G140" s="116"/>
      <c r="H140" s="116"/>
      <c r="I140" s="116"/>
      <c r="J140" s="116"/>
      <c r="K140" s="116"/>
      <c r="L140" s="117"/>
    </row>
    <row r="141" spans="5:12" ht="12">
      <c r="E141" s="116"/>
      <c r="F141" s="116"/>
      <c r="G141" s="116"/>
      <c r="H141" s="116"/>
      <c r="I141" s="116"/>
      <c r="J141" s="116"/>
      <c r="K141" s="116"/>
      <c r="L141" s="117"/>
    </row>
    <row r="142" spans="5:12" ht="12">
      <c r="E142" s="116"/>
      <c r="F142" s="116"/>
      <c r="G142" s="116"/>
      <c r="H142" s="116"/>
      <c r="I142" s="116"/>
      <c r="J142" s="116"/>
      <c r="K142" s="116"/>
      <c r="L142" s="117"/>
    </row>
    <row r="143" spans="5:12" ht="12">
      <c r="E143" s="116"/>
      <c r="F143" s="116"/>
      <c r="G143" s="116"/>
      <c r="H143" s="116"/>
      <c r="I143" s="116"/>
      <c r="J143" s="116"/>
      <c r="K143" s="116"/>
      <c r="L143" s="117"/>
    </row>
    <row r="144" spans="5:12" ht="12">
      <c r="E144" s="116"/>
      <c r="F144" s="116"/>
      <c r="G144" s="116"/>
      <c r="H144" s="116"/>
      <c r="I144" s="116"/>
      <c r="J144" s="116"/>
      <c r="K144" s="116"/>
      <c r="L144" s="117"/>
    </row>
    <row r="145" spans="5:12" ht="12">
      <c r="E145" s="116"/>
      <c r="F145" s="116"/>
      <c r="G145" s="116"/>
      <c r="H145" s="116"/>
      <c r="I145" s="116"/>
      <c r="J145" s="116"/>
      <c r="K145" s="116"/>
      <c r="L145" s="117"/>
    </row>
    <row r="146" spans="5:12" ht="12">
      <c r="E146" s="116"/>
      <c r="F146" s="116"/>
      <c r="G146" s="116"/>
      <c r="H146" s="116"/>
      <c r="I146" s="116"/>
      <c r="J146" s="116"/>
      <c r="K146" s="116"/>
      <c r="L146" s="117"/>
    </row>
    <row r="147" spans="5:12" ht="12">
      <c r="E147" s="116"/>
      <c r="F147" s="116"/>
      <c r="G147" s="116"/>
      <c r="H147" s="116"/>
      <c r="I147" s="116"/>
      <c r="J147" s="116"/>
      <c r="K147" s="116"/>
      <c r="L147" s="117"/>
    </row>
    <row r="148" spans="5:12" ht="12">
      <c r="E148" s="116"/>
      <c r="F148" s="116"/>
      <c r="G148" s="116"/>
      <c r="H148" s="116"/>
      <c r="I148" s="116"/>
      <c r="J148" s="116"/>
      <c r="K148" s="116"/>
      <c r="L148" s="117"/>
    </row>
    <row r="149" spans="5:12" ht="12">
      <c r="E149" s="116"/>
      <c r="F149" s="116"/>
      <c r="G149" s="116"/>
      <c r="H149" s="116"/>
      <c r="I149" s="116"/>
      <c r="J149" s="116"/>
      <c r="K149" s="116"/>
      <c r="L149" s="117"/>
    </row>
    <row r="150" spans="5:12" ht="12">
      <c r="E150" s="116"/>
      <c r="F150" s="116"/>
      <c r="G150" s="116"/>
      <c r="H150" s="116"/>
      <c r="I150" s="116"/>
      <c r="J150" s="116"/>
      <c r="K150" s="116"/>
      <c r="L150" s="117"/>
    </row>
    <row r="151" spans="5:12" ht="12">
      <c r="E151" s="116"/>
      <c r="F151" s="116"/>
      <c r="G151" s="116"/>
      <c r="H151" s="116"/>
      <c r="I151" s="116"/>
      <c r="J151" s="116"/>
      <c r="K151" s="116"/>
      <c r="L151" s="117"/>
    </row>
    <row r="152" spans="5:12" ht="12">
      <c r="E152" s="116"/>
      <c r="F152" s="116"/>
      <c r="G152" s="116"/>
      <c r="H152" s="116"/>
      <c r="I152" s="116"/>
      <c r="J152" s="116"/>
      <c r="K152" s="116"/>
      <c r="L152" s="117"/>
    </row>
    <row r="153" spans="5:12" ht="12">
      <c r="E153" s="116"/>
      <c r="F153" s="116"/>
      <c r="G153" s="116"/>
      <c r="H153" s="116"/>
      <c r="I153" s="116"/>
      <c r="J153" s="116"/>
      <c r="K153" s="116"/>
      <c r="L153" s="117"/>
    </row>
    <row r="154" spans="5:12" ht="12">
      <c r="E154" s="116"/>
      <c r="F154" s="116"/>
      <c r="G154" s="116"/>
      <c r="H154" s="116"/>
      <c r="I154" s="116"/>
      <c r="J154" s="116"/>
      <c r="K154" s="116"/>
      <c r="L154" s="117"/>
    </row>
    <row r="155" spans="5:12" ht="12">
      <c r="E155" s="116"/>
      <c r="F155" s="116"/>
      <c r="G155" s="116"/>
      <c r="H155" s="116"/>
      <c r="I155" s="116"/>
      <c r="J155" s="116"/>
      <c r="K155" s="116"/>
      <c r="L155" s="117"/>
    </row>
    <row r="156" spans="5:12" ht="12">
      <c r="E156" s="116"/>
      <c r="F156" s="116"/>
      <c r="G156" s="116"/>
      <c r="H156" s="116"/>
      <c r="I156" s="116"/>
      <c r="J156" s="116"/>
      <c r="K156" s="116"/>
      <c r="L156" s="117"/>
    </row>
    <row r="157" spans="5:12" ht="12">
      <c r="E157" s="116"/>
      <c r="F157" s="116"/>
      <c r="G157" s="116"/>
      <c r="H157" s="116"/>
      <c r="I157" s="116"/>
      <c r="J157" s="116"/>
      <c r="K157" s="116"/>
      <c r="L157" s="117"/>
    </row>
    <row r="158" spans="5:12" ht="12">
      <c r="E158" s="116"/>
      <c r="F158" s="116"/>
      <c r="G158" s="116"/>
      <c r="H158" s="116"/>
      <c r="I158" s="116"/>
      <c r="J158" s="116"/>
      <c r="K158" s="116"/>
      <c r="L158" s="117"/>
    </row>
    <row r="159" spans="5:12" ht="12">
      <c r="E159" s="116"/>
      <c r="F159" s="116"/>
      <c r="G159" s="116"/>
      <c r="H159" s="116"/>
      <c r="I159" s="116"/>
      <c r="J159" s="116"/>
      <c r="K159" s="116"/>
      <c r="L159" s="117"/>
    </row>
    <row r="160" spans="5:12" ht="12">
      <c r="E160" s="116"/>
      <c r="F160" s="116"/>
      <c r="G160" s="116"/>
      <c r="H160" s="116"/>
      <c r="I160" s="116"/>
      <c r="J160" s="116"/>
      <c r="K160" s="116"/>
      <c r="L160" s="117"/>
    </row>
    <row r="161" spans="5:12" ht="12">
      <c r="E161" s="116"/>
      <c r="F161" s="116"/>
      <c r="G161" s="116"/>
      <c r="H161" s="116"/>
      <c r="I161" s="116"/>
      <c r="J161" s="116"/>
      <c r="K161" s="116"/>
      <c r="L161" s="117"/>
    </row>
    <row r="162" spans="5:12" ht="12">
      <c r="E162" s="116"/>
      <c r="F162" s="116"/>
      <c r="G162" s="116"/>
      <c r="H162" s="116"/>
      <c r="I162" s="116"/>
      <c r="J162" s="116"/>
      <c r="K162" s="116"/>
      <c r="L162" s="117"/>
    </row>
    <row r="163" spans="5:12" ht="12">
      <c r="E163" s="116"/>
      <c r="F163" s="116"/>
      <c r="G163" s="116"/>
      <c r="H163" s="116"/>
      <c r="I163" s="116"/>
      <c r="J163" s="116"/>
      <c r="K163" s="116"/>
      <c r="L163" s="117"/>
    </row>
    <row r="164" spans="5:12" ht="12">
      <c r="E164" s="116"/>
      <c r="F164" s="116"/>
      <c r="G164" s="116"/>
      <c r="H164" s="116"/>
      <c r="I164" s="116"/>
      <c r="J164" s="116"/>
      <c r="K164" s="116"/>
      <c r="L164" s="117"/>
    </row>
    <row r="165" spans="5:12" ht="12">
      <c r="E165" s="116"/>
      <c r="F165" s="116"/>
      <c r="G165" s="116"/>
      <c r="H165" s="116"/>
      <c r="I165" s="116"/>
      <c r="J165" s="116"/>
      <c r="K165" s="116"/>
      <c r="L165" s="117"/>
    </row>
    <row r="166" spans="5:12" ht="12">
      <c r="E166" s="116"/>
      <c r="F166" s="116"/>
      <c r="G166" s="116"/>
      <c r="H166" s="116"/>
      <c r="I166" s="116"/>
      <c r="J166" s="116"/>
      <c r="K166" s="116"/>
      <c r="L166" s="117"/>
    </row>
    <row r="167" spans="5:12" ht="12">
      <c r="E167" s="116"/>
      <c r="F167" s="116"/>
      <c r="G167" s="116"/>
      <c r="H167" s="116"/>
      <c r="I167" s="116"/>
      <c r="J167" s="116"/>
      <c r="K167" s="116"/>
      <c r="L167" s="117"/>
    </row>
    <row r="168" spans="5:12" ht="12">
      <c r="E168" s="116"/>
      <c r="F168" s="116"/>
      <c r="G168" s="116"/>
      <c r="H168" s="116"/>
      <c r="I168" s="116"/>
      <c r="J168" s="116"/>
      <c r="K168" s="116"/>
      <c r="L168" s="117"/>
    </row>
    <row r="169" spans="5:12" ht="12">
      <c r="E169" s="116"/>
      <c r="F169" s="116"/>
      <c r="G169" s="116"/>
      <c r="H169" s="116"/>
      <c r="I169" s="116"/>
      <c r="J169" s="116"/>
      <c r="K169" s="116"/>
      <c r="L169" s="117"/>
    </row>
    <row r="170" spans="5:12" ht="12">
      <c r="E170" s="116"/>
      <c r="F170" s="116"/>
      <c r="G170" s="116"/>
      <c r="H170" s="116"/>
      <c r="I170" s="116"/>
      <c r="J170" s="116"/>
      <c r="K170" s="116"/>
      <c r="L170" s="117"/>
    </row>
    <row r="171" spans="5:12" ht="12">
      <c r="E171" s="116"/>
      <c r="F171" s="116"/>
      <c r="G171" s="116"/>
      <c r="H171" s="116"/>
      <c r="I171" s="116"/>
      <c r="J171" s="116"/>
      <c r="K171" s="116"/>
      <c r="L171" s="117"/>
    </row>
    <row r="172" spans="5:12" ht="12">
      <c r="E172" s="116"/>
      <c r="F172" s="116"/>
      <c r="G172" s="116"/>
      <c r="H172" s="116"/>
      <c r="I172" s="116"/>
      <c r="J172" s="116"/>
      <c r="K172" s="116"/>
      <c r="L172" s="117"/>
    </row>
    <row r="173" spans="5:12" ht="12">
      <c r="E173" s="116"/>
      <c r="F173" s="116"/>
      <c r="G173" s="116"/>
      <c r="H173" s="116"/>
      <c r="I173" s="116"/>
      <c r="J173" s="116"/>
      <c r="K173" s="116"/>
      <c r="L173" s="117"/>
    </row>
    <row r="174" spans="5:12" ht="12">
      <c r="E174" s="116"/>
      <c r="F174" s="116"/>
      <c r="G174" s="116"/>
      <c r="H174" s="116"/>
      <c r="I174" s="116"/>
      <c r="J174" s="116"/>
      <c r="K174" s="116"/>
      <c r="L174" s="117"/>
    </row>
    <row r="175" spans="5:12" ht="12">
      <c r="E175" s="116"/>
      <c r="F175" s="116"/>
      <c r="G175" s="116"/>
      <c r="H175" s="116"/>
      <c r="I175" s="116"/>
      <c r="J175" s="116"/>
      <c r="K175" s="116"/>
      <c r="L175" s="117"/>
    </row>
    <row r="176" spans="5:12" ht="12">
      <c r="E176" s="116"/>
      <c r="F176" s="116"/>
      <c r="G176" s="116"/>
      <c r="H176" s="116"/>
      <c r="I176" s="116"/>
      <c r="J176" s="116"/>
      <c r="K176" s="116"/>
      <c r="L176" s="117"/>
    </row>
    <row r="177" spans="5:12" ht="12">
      <c r="E177" s="116"/>
      <c r="F177" s="116"/>
      <c r="G177" s="116"/>
      <c r="H177" s="116"/>
      <c r="I177" s="116"/>
      <c r="J177" s="116"/>
      <c r="K177" s="116"/>
      <c r="L177" s="117"/>
    </row>
    <row r="178" spans="5:12" ht="12">
      <c r="E178" s="116"/>
      <c r="F178" s="116"/>
      <c r="G178" s="116"/>
      <c r="H178" s="116"/>
      <c r="I178" s="116"/>
      <c r="J178" s="116"/>
      <c r="K178" s="116"/>
      <c r="L178" s="117"/>
    </row>
    <row r="179" spans="5:12" ht="12">
      <c r="E179" s="116"/>
      <c r="F179" s="116"/>
      <c r="G179" s="116"/>
      <c r="H179" s="116"/>
      <c r="I179" s="116"/>
      <c r="J179" s="116"/>
      <c r="K179" s="116"/>
      <c r="L179" s="117"/>
    </row>
    <row r="180" spans="5:12" ht="12">
      <c r="E180" s="116"/>
      <c r="F180" s="116"/>
      <c r="G180" s="116"/>
      <c r="H180" s="116"/>
      <c r="I180" s="116"/>
      <c r="J180" s="116"/>
      <c r="K180" s="116"/>
      <c r="L180" s="117"/>
    </row>
    <row r="181" spans="5:12" ht="12">
      <c r="E181" s="116"/>
      <c r="F181" s="116"/>
      <c r="G181" s="116"/>
      <c r="H181" s="116"/>
      <c r="I181" s="116"/>
      <c r="J181" s="116"/>
      <c r="K181" s="116"/>
      <c r="L181" s="117"/>
    </row>
    <row r="182" spans="5:12" ht="12">
      <c r="E182" s="116"/>
      <c r="F182" s="116"/>
      <c r="G182" s="116"/>
      <c r="H182" s="116"/>
      <c r="I182" s="116"/>
      <c r="J182" s="116"/>
      <c r="K182" s="116"/>
      <c r="L182" s="117"/>
    </row>
    <row r="183" spans="5:12" ht="12">
      <c r="E183" s="116"/>
      <c r="F183" s="116"/>
      <c r="G183" s="116"/>
      <c r="H183" s="116"/>
      <c r="I183" s="116"/>
      <c r="J183" s="116"/>
      <c r="K183" s="116"/>
      <c r="L183" s="117"/>
    </row>
    <row r="184" spans="5:12" ht="12">
      <c r="E184" s="116"/>
      <c r="F184" s="116"/>
      <c r="G184" s="116"/>
      <c r="H184" s="116"/>
      <c r="I184" s="116"/>
      <c r="J184" s="116"/>
      <c r="K184" s="116"/>
      <c r="L184" s="117"/>
    </row>
    <row r="185" spans="5:12" ht="12">
      <c r="E185" s="116"/>
      <c r="F185" s="116"/>
      <c r="G185" s="116"/>
      <c r="H185" s="116"/>
      <c r="I185" s="116"/>
      <c r="J185" s="116"/>
      <c r="K185" s="116"/>
      <c r="L185" s="117"/>
    </row>
    <row r="186" spans="5:12" ht="12">
      <c r="E186" s="116"/>
      <c r="F186" s="116"/>
      <c r="G186" s="116"/>
      <c r="H186" s="116"/>
      <c r="I186" s="116"/>
      <c r="J186" s="116"/>
      <c r="K186" s="116"/>
      <c r="L186" s="117"/>
    </row>
    <row r="187" spans="5:12" ht="12">
      <c r="E187" s="116"/>
      <c r="F187" s="116"/>
      <c r="G187" s="116"/>
      <c r="H187" s="116"/>
      <c r="I187" s="116"/>
      <c r="J187" s="116"/>
      <c r="K187" s="116"/>
      <c r="L187" s="117"/>
    </row>
    <row r="188" spans="5:12" ht="12">
      <c r="E188" s="116"/>
      <c r="F188" s="116"/>
      <c r="G188" s="116"/>
      <c r="H188" s="116"/>
      <c r="I188" s="116"/>
      <c r="J188" s="116"/>
      <c r="K188" s="116"/>
      <c r="L188" s="117"/>
    </row>
    <row r="189" spans="5:12" ht="12">
      <c r="E189" s="116"/>
      <c r="F189" s="116"/>
      <c r="G189" s="116"/>
      <c r="H189" s="116"/>
      <c r="I189" s="116"/>
      <c r="J189" s="116"/>
      <c r="K189" s="116"/>
      <c r="L189" s="117"/>
    </row>
    <row r="190" spans="5:12" ht="12">
      <c r="E190" s="116"/>
      <c r="F190" s="116"/>
      <c r="G190" s="116"/>
      <c r="H190" s="116"/>
      <c r="I190" s="116"/>
      <c r="J190" s="116"/>
      <c r="K190" s="116"/>
      <c r="L190" s="117"/>
    </row>
    <row r="191" spans="5:12" ht="12">
      <c r="E191" s="116"/>
      <c r="F191" s="116"/>
      <c r="G191" s="116"/>
      <c r="H191" s="116"/>
      <c r="I191" s="116"/>
      <c r="J191" s="116"/>
      <c r="K191" s="116"/>
      <c r="L191" s="117"/>
    </row>
    <row r="192" spans="5:12" ht="12">
      <c r="E192" s="116"/>
      <c r="F192" s="116"/>
      <c r="G192" s="116"/>
      <c r="H192" s="116"/>
      <c r="I192" s="116"/>
      <c r="J192" s="116"/>
      <c r="K192" s="116"/>
      <c r="L192" s="117"/>
    </row>
    <row r="193" spans="5:12" ht="12">
      <c r="E193" s="116"/>
      <c r="F193" s="116"/>
      <c r="G193" s="116"/>
      <c r="H193" s="116"/>
      <c r="I193" s="116"/>
      <c r="J193" s="116"/>
      <c r="K193" s="116"/>
      <c r="L193" s="117"/>
    </row>
    <row r="194" spans="5:12" ht="12">
      <c r="E194" s="116"/>
      <c r="F194" s="116"/>
      <c r="G194" s="116"/>
      <c r="H194" s="116"/>
      <c r="I194" s="116"/>
      <c r="J194" s="116"/>
      <c r="K194" s="116"/>
      <c r="L194" s="117"/>
    </row>
    <row r="195" spans="5:12" ht="12">
      <c r="E195" s="116"/>
      <c r="F195" s="116"/>
      <c r="G195" s="116"/>
      <c r="H195" s="116"/>
      <c r="I195" s="116"/>
      <c r="J195" s="116"/>
      <c r="K195" s="116"/>
      <c r="L195" s="117"/>
    </row>
    <row r="196" spans="5:12" ht="12">
      <c r="E196" s="116"/>
      <c r="F196" s="116"/>
      <c r="G196" s="116"/>
      <c r="H196" s="116"/>
      <c r="I196" s="116"/>
      <c r="J196" s="116"/>
      <c r="K196" s="116"/>
      <c r="L196" s="117"/>
    </row>
    <row r="197" spans="5:12" ht="12">
      <c r="E197" s="116"/>
      <c r="F197" s="116"/>
      <c r="G197" s="116"/>
      <c r="H197" s="116"/>
      <c r="I197" s="116"/>
      <c r="J197" s="116"/>
      <c r="K197" s="116"/>
      <c r="L197" s="117"/>
    </row>
    <row r="198" spans="5:12" ht="12">
      <c r="E198" s="116"/>
      <c r="F198" s="116"/>
      <c r="G198" s="116"/>
      <c r="H198" s="116"/>
      <c r="I198" s="116"/>
      <c r="J198" s="116"/>
      <c r="K198" s="116"/>
      <c r="L198" s="117"/>
    </row>
    <row r="199" spans="5:12" ht="12">
      <c r="E199" s="116"/>
      <c r="F199" s="116"/>
      <c r="G199" s="116"/>
      <c r="H199" s="116"/>
      <c r="I199" s="116"/>
      <c r="J199" s="116"/>
      <c r="K199" s="116"/>
      <c r="L199" s="117"/>
    </row>
    <row r="200" spans="5:12" ht="12">
      <c r="E200" s="116"/>
      <c r="F200" s="116"/>
      <c r="G200" s="116"/>
      <c r="H200" s="116"/>
      <c r="I200" s="116"/>
      <c r="J200" s="116"/>
      <c r="K200" s="116"/>
      <c r="L200" s="117"/>
    </row>
    <row r="201" spans="5:12" ht="12">
      <c r="E201" s="116"/>
      <c r="F201" s="116"/>
      <c r="G201" s="116"/>
      <c r="H201" s="116"/>
      <c r="I201" s="116"/>
      <c r="J201" s="116"/>
      <c r="K201" s="116"/>
      <c r="L201" s="117"/>
    </row>
    <row r="202" spans="5:12" ht="12">
      <c r="E202" s="116"/>
      <c r="F202" s="116"/>
      <c r="G202" s="116"/>
      <c r="H202" s="116"/>
      <c r="I202" s="116"/>
      <c r="J202" s="116"/>
      <c r="K202" s="116"/>
      <c r="L202" s="117"/>
    </row>
    <row r="203" spans="5:12" ht="12">
      <c r="E203" s="116"/>
      <c r="F203" s="116"/>
      <c r="G203" s="116"/>
      <c r="H203" s="116"/>
      <c r="I203" s="116"/>
      <c r="J203" s="116"/>
      <c r="K203" s="116"/>
      <c r="L203" s="117"/>
    </row>
    <row r="204" spans="5:12" ht="12">
      <c r="E204" s="116"/>
      <c r="F204" s="116"/>
      <c r="G204" s="116"/>
      <c r="H204" s="116"/>
      <c r="I204" s="116"/>
      <c r="J204" s="116"/>
      <c r="K204" s="116"/>
      <c r="L204" s="117"/>
    </row>
    <row r="205" spans="5:12" ht="12">
      <c r="E205" s="116"/>
      <c r="F205" s="116"/>
      <c r="G205" s="116"/>
      <c r="H205" s="116"/>
      <c r="I205" s="116"/>
      <c r="J205" s="116"/>
      <c r="K205" s="116"/>
      <c r="L205" s="117"/>
    </row>
    <row r="206" spans="5:12" ht="12">
      <c r="E206" s="116"/>
      <c r="F206" s="116"/>
      <c r="G206" s="116"/>
      <c r="H206" s="116"/>
      <c r="I206" s="116"/>
      <c r="J206" s="116"/>
      <c r="K206" s="116"/>
      <c r="L206" s="117"/>
    </row>
    <row r="207" spans="5:12" ht="12">
      <c r="E207" s="116"/>
      <c r="F207" s="116"/>
      <c r="G207" s="116"/>
      <c r="H207" s="116"/>
      <c r="I207" s="116"/>
      <c r="J207" s="116"/>
      <c r="K207" s="116"/>
      <c r="L207" s="117"/>
    </row>
    <row r="208" spans="5:12" ht="12">
      <c r="E208" s="116"/>
      <c r="F208" s="116"/>
      <c r="G208" s="116"/>
      <c r="H208" s="116"/>
      <c r="I208" s="116"/>
      <c r="J208" s="116"/>
      <c r="K208" s="116"/>
      <c r="L208" s="117"/>
    </row>
    <row r="209" spans="5:12" ht="12">
      <c r="E209" s="116"/>
      <c r="F209" s="116"/>
      <c r="G209" s="116"/>
      <c r="H209" s="116"/>
      <c r="I209" s="116"/>
      <c r="J209" s="116"/>
      <c r="K209" s="116"/>
      <c r="L209" s="117"/>
    </row>
    <row r="210" spans="5:12" ht="12">
      <c r="E210" s="116"/>
      <c r="F210" s="116"/>
      <c r="G210" s="116"/>
      <c r="H210" s="116"/>
      <c r="I210" s="116"/>
      <c r="J210" s="116"/>
      <c r="K210" s="116"/>
      <c r="L210" s="117"/>
    </row>
    <row r="211" spans="5:12" ht="12">
      <c r="E211" s="116"/>
      <c r="F211" s="116"/>
      <c r="G211" s="116"/>
      <c r="H211" s="116"/>
      <c r="I211" s="116"/>
      <c r="J211" s="116"/>
      <c r="K211" s="116"/>
      <c r="L211" s="117"/>
    </row>
    <row r="212" spans="5:12" ht="12">
      <c r="E212" s="116"/>
      <c r="F212" s="116"/>
      <c r="G212" s="116"/>
      <c r="H212" s="116"/>
      <c r="I212" s="116"/>
      <c r="J212" s="116"/>
      <c r="K212" s="116"/>
      <c r="L212" s="117"/>
    </row>
    <row r="213" spans="5:12" ht="12">
      <c r="E213" s="116"/>
      <c r="F213" s="116"/>
      <c r="G213" s="116"/>
      <c r="H213" s="116"/>
      <c r="I213" s="116"/>
      <c r="J213" s="116"/>
      <c r="K213" s="116"/>
      <c r="L213" s="117"/>
    </row>
    <row r="214" spans="5:12" ht="12">
      <c r="E214" s="116"/>
      <c r="F214" s="116"/>
      <c r="G214" s="116"/>
      <c r="H214" s="116"/>
      <c r="I214" s="116"/>
      <c r="J214" s="116"/>
      <c r="K214" s="116"/>
      <c r="L214" s="117"/>
    </row>
    <row r="215" spans="5:12" ht="12">
      <c r="E215" s="116"/>
      <c r="F215" s="116"/>
      <c r="G215" s="116"/>
      <c r="H215" s="116"/>
      <c r="I215" s="116"/>
      <c r="J215" s="116"/>
      <c r="K215" s="116"/>
      <c r="L215" s="117"/>
    </row>
    <row r="216" spans="5:12" ht="12">
      <c r="E216" s="116"/>
      <c r="F216" s="116"/>
      <c r="G216" s="116"/>
      <c r="H216" s="116"/>
      <c r="I216" s="116"/>
      <c r="J216" s="116"/>
      <c r="K216" s="116"/>
      <c r="L216" s="117"/>
    </row>
    <row r="217" spans="5:12" ht="12">
      <c r="E217" s="116"/>
      <c r="F217" s="116"/>
      <c r="G217" s="116"/>
      <c r="H217" s="116"/>
      <c r="I217" s="116"/>
      <c r="J217" s="116"/>
      <c r="K217" s="116"/>
      <c r="L217" s="117"/>
    </row>
    <row r="218" spans="5:12" ht="12">
      <c r="E218" s="116"/>
      <c r="F218" s="116"/>
      <c r="G218" s="116"/>
      <c r="H218" s="116"/>
      <c r="I218" s="116"/>
      <c r="J218" s="116"/>
      <c r="K218" s="116"/>
      <c r="L218" s="117"/>
    </row>
    <row r="219" spans="5:12" ht="12">
      <c r="E219" s="116"/>
      <c r="F219" s="116"/>
      <c r="G219" s="116"/>
      <c r="H219" s="116"/>
      <c r="I219" s="116"/>
      <c r="J219" s="116"/>
      <c r="K219" s="116"/>
      <c r="L219" s="117"/>
    </row>
    <row r="220" spans="5:12" ht="12">
      <c r="E220" s="116"/>
      <c r="F220" s="116"/>
      <c r="G220" s="116"/>
      <c r="H220" s="116"/>
      <c r="I220" s="116"/>
      <c r="J220" s="116"/>
      <c r="K220" s="116"/>
      <c r="L220" s="117"/>
    </row>
    <row r="221" spans="5:12" ht="12">
      <c r="E221" s="116"/>
      <c r="F221" s="116"/>
      <c r="G221" s="116"/>
      <c r="H221" s="116"/>
      <c r="I221" s="116"/>
      <c r="J221" s="116"/>
      <c r="K221" s="116"/>
      <c r="L221" s="117"/>
    </row>
    <row r="222" spans="5:12" ht="12">
      <c r="E222" s="116"/>
      <c r="F222" s="116"/>
      <c r="G222" s="116"/>
      <c r="H222" s="116"/>
      <c r="I222" s="116"/>
      <c r="J222" s="116"/>
      <c r="K222" s="116"/>
      <c r="L222" s="117"/>
    </row>
    <row r="223" spans="5:12" ht="12">
      <c r="E223" s="116"/>
      <c r="F223" s="116"/>
      <c r="G223" s="116"/>
      <c r="H223" s="116"/>
      <c r="I223" s="116"/>
      <c r="J223" s="116"/>
      <c r="K223" s="116"/>
      <c r="L223" s="117"/>
    </row>
    <row r="224" spans="5:12" ht="12">
      <c r="E224" s="116"/>
      <c r="F224" s="116"/>
      <c r="G224" s="116"/>
      <c r="H224" s="116"/>
      <c r="I224" s="116"/>
      <c r="J224" s="116"/>
      <c r="K224" s="116"/>
      <c r="L224" s="117"/>
    </row>
    <row r="225" spans="5:12" ht="12">
      <c r="E225" s="116"/>
      <c r="F225" s="116"/>
      <c r="G225" s="116"/>
      <c r="H225" s="116"/>
      <c r="I225" s="116"/>
      <c r="J225" s="116"/>
      <c r="K225" s="116"/>
      <c r="L225" s="117"/>
    </row>
    <row r="226" spans="5:12" ht="12">
      <c r="E226" s="116"/>
      <c r="F226" s="116"/>
      <c r="G226" s="116"/>
      <c r="H226" s="116"/>
      <c r="I226" s="116"/>
      <c r="J226" s="116"/>
      <c r="K226" s="116"/>
      <c r="L226" s="117"/>
    </row>
    <row r="227" spans="5:12" ht="12">
      <c r="E227" s="116"/>
      <c r="F227" s="116"/>
      <c r="G227" s="116"/>
      <c r="H227" s="116"/>
      <c r="I227" s="116"/>
      <c r="J227" s="116"/>
      <c r="K227" s="116"/>
      <c r="L227" s="117"/>
    </row>
    <row r="228" spans="5:12" ht="12">
      <c r="E228" s="116"/>
      <c r="F228" s="116"/>
      <c r="G228" s="116"/>
      <c r="H228" s="116"/>
      <c r="I228" s="116"/>
      <c r="J228" s="116"/>
      <c r="K228" s="116"/>
      <c r="L228" s="117"/>
    </row>
    <row r="229" spans="5:12" ht="12">
      <c r="E229" s="116"/>
      <c r="F229" s="116"/>
      <c r="G229" s="116"/>
      <c r="H229" s="116"/>
      <c r="I229" s="116"/>
      <c r="J229" s="116"/>
      <c r="K229" s="116"/>
      <c r="L229" s="117"/>
    </row>
    <row r="230" spans="5:12" ht="12">
      <c r="E230" s="116"/>
      <c r="F230" s="116"/>
      <c r="G230" s="116"/>
      <c r="H230" s="116"/>
      <c r="I230" s="116"/>
      <c r="J230" s="116"/>
      <c r="K230" s="116"/>
      <c r="L230" s="117"/>
    </row>
    <row r="231" spans="5:12" ht="12">
      <c r="E231" s="116"/>
      <c r="F231" s="116"/>
      <c r="G231" s="116"/>
      <c r="H231" s="116"/>
      <c r="I231" s="116"/>
      <c r="J231" s="116"/>
      <c r="K231" s="116"/>
      <c r="L231" s="117"/>
    </row>
    <row r="232" spans="5:12" ht="12">
      <c r="E232" s="116"/>
      <c r="F232" s="116"/>
      <c r="G232" s="116"/>
      <c r="H232" s="116"/>
      <c r="I232" s="116"/>
      <c r="J232" s="116"/>
      <c r="K232" s="116"/>
      <c r="L232" s="117"/>
    </row>
    <row r="233" spans="5:12" ht="12">
      <c r="E233" s="116"/>
      <c r="F233" s="116"/>
      <c r="G233" s="116"/>
      <c r="H233" s="116"/>
      <c r="I233" s="116"/>
      <c r="J233" s="116"/>
      <c r="K233" s="116"/>
      <c r="L233" s="117"/>
    </row>
    <row r="234" spans="5:12" ht="12">
      <c r="E234" s="116"/>
      <c r="F234" s="116"/>
      <c r="G234" s="116"/>
      <c r="H234" s="116"/>
      <c r="I234" s="116"/>
      <c r="J234" s="116"/>
      <c r="K234" s="116"/>
      <c r="L234" s="117"/>
    </row>
    <row r="235" spans="5:12" ht="12">
      <c r="E235" s="116"/>
      <c r="F235" s="116"/>
      <c r="G235" s="116"/>
      <c r="H235" s="116"/>
      <c r="I235" s="116"/>
      <c r="J235" s="116"/>
      <c r="K235" s="116"/>
      <c r="L235" s="117"/>
    </row>
    <row r="236" spans="5:12" ht="12">
      <c r="E236" s="116"/>
      <c r="F236" s="116"/>
      <c r="G236" s="116"/>
      <c r="H236" s="116"/>
      <c r="I236" s="116"/>
      <c r="J236" s="116"/>
      <c r="K236" s="116"/>
      <c r="L236" s="117"/>
    </row>
    <row r="237" spans="5:12" ht="12">
      <c r="E237" s="116"/>
      <c r="F237" s="116"/>
      <c r="G237" s="116"/>
      <c r="H237" s="116"/>
      <c r="I237" s="116"/>
      <c r="J237" s="116"/>
      <c r="K237" s="116"/>
      <c r="L237" s="117"/>
    </row>
    <row r="238" spans="5:12" ht="12">
      <c r="E238" s="116"/>
      <c r="F238" s="116"/>
      <c r="G238" s="116"/>
      <c r="H238" s="116"/>
      <c r="I238" s="116"/>
      <c r="J238" s="116"/>
      <c r="K238" s="116"/>
      <c r="L238" s="117"/>
    </row>
    <row r="239" spans="5:12" ht="12">
      <c r="E239" s="116"/>
      <c r="F239" s="116"/>
      <c r="G239" s="116"/>
      <c r="H239" s="116"/>
      <c r="I239" s="116"/>
      <c r="J239" s="116"/>
      <c r="K239" s="116"/>
      <c r="L239" s="117"/>
    </row>
    <row r="240" spans="5:12" ht="12">
      <c r="E240" s="116"/>
      <c r="F240" s="116"/>
      <c r="G240" s="116"/>
      <c r="H240" s="116"/>
      <c r="I240" s="116"/>
      <c r="J240" s="116"/>
      <c r="K240" s="116"/>
      <c r="L240" s="117"/>
    </row>
    <row r="241" spans="5:12" ht="12">
      <c r="E241" s="116"/>
      <c r="F241" s="116"/>
      <c r="G241" s="116"/>
      <c r="H241" s="116"/>
      <c r="I241" s="116"/>
      <c r="J241" s="116"/>
      <c r="K241" s="116"/>
      <c r="L241" s="117"/>
    </row>
    <row r="242" spans="5:12" ht="12">
      <c r="E242" s="116"/>
      <c r="F242" s="116"/>
      <c r="G242" s="116"/>
      <c r="H242" s="116"/>
      <c r="I242" s="116"/>
      <c r="J242" s="116"/>
      <c r="K242" s="116"/>
      <c r="L242" s="117"/>
    </row>
    <row r="243" spans="5:12" ht="12">
      <c r="E243" s="116"/>
      <c r="F243" s="116"/>
      <c r="G243" s="116"/>
      <c r="H243" s="116"/>
      <c r="I243" s="116"/>
      <c r="J243" s="116"/>
      <c r="K243" s="116"/>
      <c r="L243" s="117"/>
    </row>
    <row r="244" spans="5:12" ht="12">
      <c r="E244" s="116"/>
      <c r="F244" s="116"/>
      <c r="G244" s="116"/>
      <c r="H244" s="116"/>
      <c r="I244" s="116"/>
      <c r="J244" s="116"/>
      <c r="K244" s="116"/>
      <c r="L244" s="117"/>
    </row>
    <row r="245" spans="5:12" ht="12">
      <c r="E245" s="116"/>
      <c r="F245" s="116"/>
      <c r="G245" s="116"/>
      <c r="H245" s="116"/>
      <c r="I245" s="116"/>
      <c r="J245" s="116"/>
      <c r="K245" s="116"/>
      <c r="L245" s="117"/>
    </row>
    <row r="246" spans="5:12" ht="12">
      <c r="E246" s="116"/>
      <c r="F246" s="116"/>
      <c r="G246" s="116"/>
      <c r="H246" s="116"/>
      <c r="I246" s="116"/>
      <c r="J246" s="116"/>
      <c r="K246" s="116"/>
      <c r="L246" s="117"/>
    </row>
    <row r="247" spans="5:12" ht="12">
      <c r="E247" s="116"/>
      <c r="F247" s="116"/>
      <c r="G247" s="116"/>
      <c r="H247" s="116"/>
      <c r="I247" s="116"/>
      <c r="J247" s="116"/>
      <c r="K247" s="116"/>
      <c r="L247" s="117"/>
    </row>
    <row r="248" spans="5:12" ht="12">
      <c r="E248" s="116"/>
      <c r="F248" s="116"/>
      <c r="G248" s="116"/>
      <c r="H248" s="116"/>
      <c r="I248" s="116"/>
      <c r="J248" s="116"/>
      <c r="K248" s="116"/>
      <c r="L248" s="117"/>
    </row>
    <row r="249" spans="5:12" ht="12">
      <c r="E249" s="116"/>
      <c r="F249" s="116"/>
      <c r="G249" s="116"/>
      <c r="H249" s="116"/>
      <c r="I249" s="116"/>
      <c r="J249" s="116"/>
      <c r="K249" s="116"/>
      <c r="L249" s="117"/>
    </row>
    <row r="250" spans="5:12" ht="12">
      <c r="E250" s="116"/>
      <c r="F250" s="116"/>
      <c r="G250" s="116"/>
      <c r="H250" s="116"/>
      <c r="I250" s="116"/>
      <c r="J250" s="116"/>
      <c r="K250" s="116"/>
      <c r="L250" s="117"/>
    </row>
    <row r="251" spans="5:12" ht="12">
      <c r="E251" s="116"/>
      <c r="F251" s="116"/>
      <c r="G251" s="116"/>
      <c r="H251" s="116"/>
      <c r="I251" s="116"/>
      <c r="J251" s="116"/>
      <c r="K251" s="116"/>
      <c r="L251" s="117"/>
    </row>
    <row r="252" spans="5:12" ht="12">
      <c r="E252" s="116"/>
      <c r="F252" s="116"/>
      <c r="G252" s="116"/>
      <c r="H252" s="116"/>
      <c r="I252" s="116"/>
      <c r="J252" s="116"/>
      <c r="K252" s="116"/>
      <c r="L252" s="117"/>
    </row>
    <row r="253" spans="5:12" ht="12">
      <c r="E253" s="116"/>
      <c r="F253" s="116"/>
      <c r="G253" s="116"/>
      <c r="H253" s="116"/>
      <c r="I253" s="116"/>
      <c r="J253" s="116"/>
      <c r="K253" s="116"/>
      <c r="L253" s="117"/>
    </row>
    <row r="254" spans="5:12" ht="12">
      <c r="E254" s="116"/>
      <c r="F254" s="116"/>
      <c r="G254" s="116"/>
      <c r="H254" s="116"/>
      <c r="I254" s="116"/>
      <c r="J254" s="116"/>
      <c r="K254" s="116"/>
      <c r="L254" s="117"/>
    </row>
    <row r="255" spans="5:12" ht="12">
      <c r="E255" s="116"/>
      <c r="F255" s="116"/>
      <c r="G255" s="116"/>
      <c r="H255" s="116"/>
      <c r="I255" s="116"/>
      <c r="J255" s="116"/>
      <c r="K255" s="116"/>
      <c r="L255" s="117"/>
    </row>
    <row r="256" spans="5:12" ht="12">
      <c r="E256" s="116"/>
      <c r="F256" s="116"/>
      <c r="G256" s="116"/>
      <c r="H256" s="116"/>
      <c r="I256" s="116"/>
      <c r="J256" s="116"/>
      <c r="K256" s="116"/>
      <c r="L256" s="117"/>
    </row>
    <row r="257" spans="5:12" ht="12">
      <c r="E257" s="116"/>
      <c r="F257" s="116"/>
      <c r="G257" s="116"/>
      <c r="H257" s="116"/>
      <c r="I257" s="116"/>
      <c r="J257" s="116"/>
      <c r="K257" s="116"/>
      <c r="L257" s="117"/>
    </row>
    <row r="258" spans="5:12" ht="12">
      <c r="E258" s="116"/>
      <c r="F258" s="116"/>
      <c r="G258" s="116"/>
      <c r="H258" s="116"/>
      <c r="I258" s="116"/>
      <c r="J258" s="116"/>
      <c r="K258" s="116"/>
      <c r="L258" s="117"/>
    </row>
    <row r="259" spans="5:12" ht="12">
      <c r="E259" s="116"/>
      <c r="F259" s="116"/>
      <c r="G259" s="116"/>
      <c r="H259" s="116"/>
      <c r="I259" s="116"/>
      <c r="J259" s="116"/>
      <c r="K259" s="116"/>
      <c r="L259" s="117"/>
    </row>
    <row r="260" spans="5:12" ht="12">
      <c r="E260" s="116"/>
      <c r="F260" s="116"/>
      <c r="G260" s="116"/>
      <c r="H260" s="116"/>
      <c r="I260" s="116"/>
      <c r="J260" s="116"/>
      <c r="K260" s="116"/>
      <c r="L260" s="117"/>
    </row>
    <row r="261" spans="5:12" ht="12">
      <c r="E261" s="116"/>
      <c r="F261" s="116"/>
      <c r="G261" s="116"/>
      <c r="H261" s="116"/>
      <c r="I261" s="116"/>
      <c r="J261" s="116"/>
      <c r="K261" s="116"/>
      <c r="L261" s="117"/>
    </row>
    <row r="262" spans="5:12" ht="12">
      <c r="E262" s="116"/>
      <c r="F262" s="116"/>
      <c r="G262" s="116"/>
      <c r="H262" s="116"/>
      <c r="I262" s="116"/>
      <c r="J262" s="116"/>
      <c r="K262" s="116"/>
      <c r="L262" s="117"/>
    </row>
    <row r="263" spans="5:12" ht="12">
      <c r="E263" s="116"/>
      <c r="F263" s="116"/>
      <c r="G263" s="116"/>
      <c r="H263" s="116"/>
      <c r="I263" s="116"/>
      <c r="J263" s="116"/>
      <c r="K263" s="116"/>
      <c r="L263" s="117"/>
    </row>
    <row r="264" spans="5:12" ht="12">
      <c r="E264" s="116"/>
      <c r="F264" s="116"/>
      <c r="G264" s="116"/>
      <c r="H264" s="116"/>
      <c r="I264" s="116"/>
      <c r="J264" s="116"/>
      <c r="K264" s="116"/>
      <c r="L264" s="117"/>
    </row>
    <row r="265" spans="5:12" ht="12">
      <c r="E265" s="116"/>
      <c r="F265" s="116"/>
      <c r="G265" s="116"/>
      <c r="H265" s="116"/>
      <c r="I265" s="116"/>
      <c r="J265" s="116"/>
      <c r="K265" s="116"/>
      <c r="L265" s="117"/>
    </row>
    <row r="266" spans="5:12" ht="12">
      <c r="E266" s="116"/>
      <c r="F266" s="116"/>
      <c r="G266" s="116"/>
      <c r="H266" s="116"/>
      <c r="I266" s="116"/>
      <c r="J266" s="116"/>
      <c r="K266" s="116"/>
      <c r="L266" s="117"/>
    </row>
    <row r="267" spans="5:12" ht="12">
      <c r="E267" s="116"/>
      <c r="F267" s="116"/>
      <c r="G267" s="116"/>
      <c r="H267" s="116"/>
      <c r="I267" s="116"/>
      <c r="J267" s="116"/>
      <c r="K267" s="116"/>
      <c r="L267" s="117"/>
    </row>
    <row r="268" spans="5:12" ht="12">
      <c r="E268" s="116"/>
      <c r="F268" s="116"/>
      <c r="G268" s="116"/>
      <c r="H268" s="116"/>
      <c r="I268" s="116"/>
      <c r="J268" s="116"/>
      <c r="K268" s="116"/>
      <c r="L268" s="117"/>
    </row>
    <row r="269" spans="5:12" ht="12">
      <c r="E269" s="116"/>
      <c r="F269" s="116"/>
      <c r="G269" s="116"/>
      <c r="H269" s="116"/>
      <c r="I269" s="116"/>
      <c r="J269" s="116"/>
      <c r="K269" s="116"/>
      <c r="L269" s="117"/>
    </row>
    <row r="270" spans="5:12" ht="12">
      <c r="E270" s="116"/>
      <c r="F270" s="116"/>
      <c r="G270" s="116"/>
      <c r="H270" s="116"/>
      <c r="I270" s="116"/>
      <c r="J270" s="116"/>
      <c r="K270" s="116"/>
      <c r="L270" s="117"/>
    </row>
    <row r="271" spans="5:12" ht="12">
      <c r="E271" s="116"/>
      <c r="F271" s="116"/>
      <c r="G271" s="116"/>
      <c r="H271" s="116"/>
      <c r="I271" s="116"/>
      <c r="J271" s="116"/>
      <c r="K271" s="116"/>
      <c r="L271" s="117"/>
    </row>
    <row r="272" spans="5:12" ht="12">
      <c r="E272" s="116"/>
      <c r="F272" s="116"/>
      <c r="G272" s="116"/>
      <c r="H272" s="116"/>
      <c r="I272" s="116"/>
      <c r="J272" s="116"/>
      <c r="K272" s="116"/>
      <c r="L272" s="117"/>
    </row>
    <row r="273" spans="5:12" ht="12">
      <c r="E273" s="116"/>
      <c r="F273" s="116"/>
      <c r="G273" s="116"/>
      <c r="H273" s="116"/>
      <c r="I273" s="116"/>
      <c r="J273" s="116"/>
      <c r="K273" s="116"/>
      <c r="L273" s="117"/>
    </row>
    <row r="274" spans="5:12" ht="12">
      <c r="E274" s="116"/>
      <c r="F274" s="116"/>
      <c r="G274" s="116"/>
      <c r="H274" s="116"/>
      <c r="I274" s="116"/>
      <c r="J274" s="116"/>
      <c r="K274" s="116"/>
      <c r="L274" s="117"/>
    </row>
    <row r="275" spans="5:12" ht="12">
      <c r="E275" s="116"/>
      <c r="F275" s="116"/>
      <c r="G275" s="116"/>
      <c r="H275" s="116"/>
      <c r="I275" s="116"/>
      <c r="J275" s="116"/>
      <c r="K275" s="116"/>
      <c r="L275" s="117"/>
    </row>
    <row r="276" spans="5:12" ht="12">
      <c r="E276" s="116"/>
      <c r="F276" s="116"/>
      <c r="G276" s="116"/>
      <c r="H276" s="116"/>
      <c r="I276" s="116"/>
      <c r="J276" s="116"/>
      <c r="K276" s="116"/>
      <c r="L276" s="117"/>
    </row>
    <row r="277" spans="5:12" ht="12">
      <c r="E277" s="116"/>
      <c r="F277" s="116"/>
      <c r="G277" s="116"/>
      <c r="H277" s="116"/>
      <c r="I277" s="116"/>
      <c r="J277" s="116"/>
      <c r="K277" s="116"/>
      <c r="L277" s="117"/>
    </row>
    <row r="278" spans="5:12" ht="12">
      <c r="E278" s="116"/>
      <c r="F278" s="116"/>
      <c r="G278" s="116"/>
      <c r="H278" s="116"/>
      <c r="I278" s="116"/>
      <c r="J278" s="116"/>
      <c r="K278" s="116"/>
      <c r="L278" s="117"/>
    </row>
    <row r="279" spans="5:12" ht="12">
      <c r="E279" s="116"/>
      <c r="F279" s="116"/>
      <c r="G279" s="116"/>
      <c r="H279" s="116"/>
      <c r="I279" s="116"/>
      <c r="J279" s="116"/>
      <c r="K279" s="116"/>
      <c r="L279" s="117"/>
    </row>
    <row r="280" spans="5:12" ht="12">
      <c r="E280" s="116"/>
      <c r="F280" s="116"/>
      <c r="G280" s="116"/>
      <c r="H280" s="116"/>
      <c r="I280" s="116"/>
      <c r="J280" s="116"/>
      <c r="K280" s="116"/>
      <c r="L280" s="117"/>
    </row>
    <row r="281" spans="5:12" ht="12">
      <c r="E281" s="116"/>
      <c r="F281" s="116"/>
      <c r="G281" s="116"/>
      <c r="H281" s="116"/>
      <c r="I281" s="116"/>
      <c r="J281" s="116"/>
      <c r="K281" s="116"/>
      <c r="L281" s="117"/>
    </row>
    <row r="282" spans="5:12" ht="12">
      <c r="E282" s="116"/>
      <c r="F282" s="116"/>
      <c r="G282" s="116"/>
      <c r="H282" s="116"/>
      <c r="I282" s="116"/>
      <c r="J282" s="116"/>
      <c r="K282" s="116"/>
      <c r="L282" s="117"/>
    </row>
    <row r="283" spans="5:12" ht="12">
      <c r="E283" s="116"/>
      <c r="F283" s="116"/>
      <c r="G283" s="116"/>
      <c r="H283" s="116"/>
      <c r="I283" s="116"/>
      <c r="J283" s="116"/>
      <c r="K283" s="116"/>
      <c r="L283" s="117"/>
    </row>
    <row r="284" spans="5:12" ht="12">
      <c r="E284" s="116"/>
      <c r="F284" s="116"/>
      <c r="G284" s="116"/>
      <c r="H284" s="116"/>
      <c r="I284" s="116"/>
      <c r="J284" s="116"/>
      <c r="K284" s="116"/>
      <c r="L284" s="117"/>
    </row>
    <row r="285" spans="5:12" ht="12">
      <c r="E285" s="116"/>
      <c r="F285" s="116"/>
      <c r="G285" s="116"/>
      <c r="H285" s="116"/>
      <c r="I285" s="116"/>
      <c r="J285" s="116"/>
      <c r="K285" s="116"/>
      <c r="L285" s="117"/>
    </row>
    <row r="286" spans="5:12" ht="12">
      <c r="E286" s="116"/>
      <c r="F286" s="116"/>
      <c r="G286" s="116"/>
      <c r="H286" s="116"/>
      <c r="I286" s="116"/>
      <c r="J286" s="116"/>
      <c r="K286" s="116"/>
      <c r="L286" s="117"/>
    </row>
    <row r="287" spans="5:12" ht="12">
      <c r="E287" s="116"/>
      <c r="F287" s="116"/>
      <c r="G287" s="116"/>
      <c r="H287" s="116"/>
      <c r="I287" s="116"/>
      <c r="J287" s="116"/>
      <c r="K287" s="116"/>
      <c r="L287" s="117"/>
    </row>
    <row r="288" spans="5:12" ht="12">
      <c r="E288" s="116"/>
      <c r="F288" s="116"/>
      <c r="G288" s="116"/>
      <c r="H288" s="116"/>
      <c r="I288" s="116"/>
      <c r="J288" s="116"/>
      <c r="K288" s="116"/>
      <c r="L288" s="117"/>
    </row>
    <row r="289" spans="5:12" ht="12">
      <c r="E289" s="116"/>
      <c r="F289" s="116"/>
      <c r="G289" s="116"/>
      <c r="H289" s="116"/>
      <c r="I289" s="116"/>
      <c r="J289" s="116"/>
      <c r="K289" s="116"/>
      <c r="L289" s="117"/>
    </row>
    <row r="290" spans="5:12" ht="12">
      <c r="E290" s="116"/>
      <c r="F290" s="116"/>
      <c r="G290" s="116"/>
      <c r="H290" s="116"/>
      <c r="I290" s="116"/>
      <c r="J290" s="116"/>
      <c r="K290" s="116"/>
      <c r="L290" s="117"/>
    </row>
    <row r="291" spans="5:12" ht="12">
      <c r="E291" s="116"/>
      <c r="F291" s="116"/>
      <c r="G291" s="116"/>
      <c r="H291" s="116"/>
      <c r="I291" s="116"/>
      <c r="J291" s="116"/>
      <c r="K291" s="116"/>
      <c r="L291" s="117"/>
    </row>
    <row r="292" spans="5:12" ht="12">
      <c r="E292" s="116"/>
      <c r="F292" s="116"/>
      <c r="G292" s="116"/>
      <c r="H292" s="116"/>
      <c r="I292" s="116"/>
      <c r="J292" s="116"/>
      <c r="K292" s="116"/>
      <c r="L292" s="117"/>
    </row>
    <row r="293" spans="5:12" ht="12">
      <c r="E293" s="116"/>
      <c r="F293" s="116"/>
      <c r="G293" s="116"/>
      <c r="H293" s="116"/>
      <c r="I293" s="116"/>
      <c r="J293" s="116"/>
      <c r="K293" s="116"/>
      <c r="L293" s="117"/>
    </row>
    <row r="294" spans="5:12" ht="12">
      <c r="E294" s="116"/>
      <c r="F294" s="116"/>
      <c r="G294" s="116"/>
      <c r="H294" s="116"/>
      <c r="I294" s="116"/>
      <c r="J294" s="116"/>
      <c r="K294" s="116"/>
      <c r="L294" s="117"/>
    </row>
    <row r="295" spans="5:12" ht="12">
      <c r="E295" s="116"/>
      <c r="F295" s="116"/>
      <c r="G295" s="116"/>
      <c r="H295" s="116"/>
      <c r="I295" s="116"/>
      <c r="J295" s="116"/>
      <c r="K295" s="116"/>
      <c r="L295" s="117"/>
    </row>
    <row r="296" spans="5:12" ht="12">
      <c r="E296" s="116"/>
      <c r="F296" s="116"/>
      <c r="G296" s="116"/>
      <c r="H296" s="116"/>
      <c r="I296" s="116"/>
      <c r="J296" s="116"/>
      <c r="K296" s="116"/>
      <c r="L296" s="117"/>
    </row>
    <row r="297" spans="5:12" ht="12">
      <c r="E297" s="116"/>
      <c r="F297" s="116"/>
      <c r="G297" s="116"/>
      <c r="H297" s="116"/>
      <c r="I297" s="116"/>
      <c r="J297" s="116"/>
      <c r="K297" s="116"/>
      <c r="L297" s="117"/>
    </row>
    <row r="298" spans="5:12" ht="12">
      <c r="E298" s="116"/>
      <c r="F298" s="116"/>
      <c r="G298" s="116"/>
      <c r="H298" s="116"/>
      <c r="I298" s="116"/>
      <c r="J298" s="116"/>
      <c r="K298" s="116"/>
      <c r="L298" s="117"/>
    </row>
    <row r="299" spans="5:12" ht="12">
      <c r="E299" s="116"/>
      <c r="F299" s="116"/>
      <c r="G299" s="116"/>
      <c r="H299" s="116"/>
      <c r="I299" s="116"/>
      <c r="J299" s="116"/>
      <c r="K299" s="116"/>
      <c r="L299" s="117"/>
    </row>
    <row r="300" spans="5:12" ht="12">
      <c r="E300" s="116"/>
      <c r="F300" s="116"/>
      <c r="G300" s="116"/>
      <c r="H300" s="116"/>
      <c r="I300" s="116"/>
      <c r="J300" s="116"/>
      <c r="K300" s="116"/>
      <c r="L300" s="117"/>
    </row>
    <row r="301" spans="5:12" ht="12">
      <c r="E301" s="116"/>
      <c r="F301" s="116"/>
      <c r="G301" s="116"/>
      <c r="H301" s="116"/>
      <c r="I301" s="116"/>
      <c r="J301" s="116"/>
      <c r="K301" s="116"/>
      <c r="L301" s="117"/>
    </row>
    <row r="302" spans="5:12" ht="12">
      <c r="E302" s="116"/>
      <c r="F302" s="116"/>
      <c r="G302" s="116"/>
      <c r="H302" s="116"/>
      <c r="I302" s="116"/>
      <c r="J302" s="116"/>
      <c r="K302" s="116"/>
      <c r="L302" s="117"/>
    </row>
    <row r="303" spans="5:12" ht="12">
      <c r="E303" s="116"/>
      <c r="F303" s="116"/>
      <c r="G303" s="116"/>
      <c r="H303" s="116"/>
      <c r="I303" s="116"/>
      <c r="J303" s="116"/>
      <c r="K303" s="116"/>
      <c r="L303" s="117"/>
    </row>
    <row r="304" spans="5:12" ht="12">
      <c r="E304" s="116"/>
      <c r="F304" s="116"/>
      <c r="G304" s="116"/>
      <c r="H304" s="116"/>
      <c r="I304" s="116"/>
      <c r="J304" s="116"/>
      <c r="K304" s="116"/>
      <c r="L304" s="117"/>
    </row>
    <row r="305" spans="5:12" ht="12">
      <c r="E305" s="116"/>
      <c r="F305" s="116"/>
      <c r="G305" s="116"/>
      <c r="H305" s="116"/>
      <c r="I305" s="116"/>
      <c r="J305" s="116"/>
      <c r="K305" s="116"/>
      <c r="L305" s="117"/>
    </row>
    <row r="306" spans="5:12" ht="12">
      <c r="E306" s="116"/>
      <c r="F306" s="116"/>
      <c r="G306" s="116"/>
      <c r="H306" s="116"/>
      <c r="I306" s="116"/>
      <c r="J306" s="116"/>
      <c r="K306" s="116"/>
      <c r="L306" s="117"/>
    </row>
    <row r="307" spans="5:12" ht="12">
      <c r="E307" s="116"/>
      <c r="F307" s="116"/>
      <c r="G307" s="116"/>
      <c r="H307" s="116"/>
      <c r="I307" s="116"/>
      <c r="J307" s="116"/>
      <c r="K307" s="116"/>
      <c r="L307" s="117"/>
    </row>
    <row r="308" spans="5:12" ht="12">
      <c r="E308" s="116"/>
      <c r="F308" s="116"/>
      <c r="G308" s="116"/>
      <c r="H308" s="116"/>
      <c r="I308" s="116"/>
      <c r="J308" s="116"/>
      <c r="K308" s="116"/>
      <c r="L308" s="117"/>
    </row>
    <row r="309" spans="5:12" ht="12">
      <c r="E309" s="116"/>
      <c r="F309" s="116"/>
      <c r="G309" s="116"/>
      <c r="H309" s="116"/>
      <c r="I309" s="116"/>
      <c r="J309" s="116"/>
      <c r="K309" s="116"/>
      <c r="L309" s="117"/>
    </row>
    <row r="310" spans="5:12" ht="12">
      <c r="E310" s="116"/>
      <c r="F310" s="116"/>
      <c r="G310" s="116"/>
      <c r="H310" s="116"/>
      <c r="I310" s="116"/>
      <c r="J310" s="116"/>
      <c r="K310" s="116"/>
      <c r="L310" s="117"/>
    </row>
    <row r="311" spans="5:12" ht="12">
      <c r="E311" s="116"/>
      <c r="F311" s="116"/>
      <c r="G311" s="116"/>
      <c r="H311" s="116"/>
      <c r="I311" s="116"/>
      <c r="J311" s="116"/>
      <c r="K311" s="116"/>
      <c r="L311" s="117"/>
    </row>
    <row r="312" spans="5:12" ht="12">
      <c r="E312" s="116"/>
      <c r="F312" s="116"/>
      <c r="G312" s="116"/>
      <c r="H312" s="116"/>
      <c r="I312" s="116"/>
      <c r="J312" s="116"/>
      <c r="K312" s="116"/>
      <c r="L312" s="117"/>
    </row>
    <row r="313" spans="5:12" ht="12">
      <c r="E313" s="116"/>
      <c r="F313" s="116"/>
      <c r="G313" s="116"/>
      <c r="H313" s="116"/>
      <c r="I313" s="116"/>
      <c r="J313" s="116"/>
      <c r="K313" s="116"/>
      <c r="L313" s="117"/>
    </row>
    <row r="314" spans="5:12" ht="12">
      <c r="E314" s="116"/>
      <c r="F314" s="116"/>
      <c r="G314" s="116"/>
      <c r="H314" s="116"/>
      <c r="I314" s="116"/>
      <c r="J314" s="116"/>
      <c r="K314" s="116"/>
      <c r="L314" s="117"/>
    </row>
    <row r="315" spans="5:12" ht="12">
      <c r="E315" s="116"/>
      <c r="F315" s="116"/>
      <c r="G315" s="116"/>
      <c r="H315" s="116"/>
      <c r="I315" s="116"/>
      <c r="J315" s="116"/>
      <c r="K315" s="116"/>
      <c r="L315" s="117"/>
    </row>
    <row r="316" spans="5:12" ht="12">
      <c r="E316" s="116"/>
      <c r="F316" s="116"/>
      <c r="G316" s="116"/>
      <c r="H316" s="116"/>
      <c r="I316" s="116"/>
      <c r="J316" s="116"/>
      <c r="K316" s="116"/>
      <c r="L316" s="117"/>
    </row>
    <row r="317" spans="5:12" ht="12">
      <c r="E317" s="116"/>
      <c r="F317" s="116"/>
      <c r="G317" s="116"/>
      <c r="H317" s="116"/>
      <c r="I317" s="116"/>
      <c r="J317" s="116"/>
      <c r="K317" s="116"/>
      <c r="L317" s="117"/>
    </row>
    <row r="318" spans="5:12" ht="12">
      <c r="E318" s="116"/>
      <c r="F318" s="116"/>
      <c r="G318" s="116"/>
      <c r="H318" s="116"/>
      <c r="I318" s="116"/>
      <c r="J318" s="116"/>
      <c r="K318" s="116"/>
      <c r="L318" s="117"/>
    </row>
    <row r="319" spans="5:12" ht="12">
      <c r="E319" s="116"/>
      <c r="F319" s="116"/>
      <c r="G319" s="116"/>
      <c r="H319" s="116"/>
      <c r="I319" s="116"/>
      <c r="J319" s="116"/>
      <c r="K319" s="116"/>
      <c r="L319" s="117"/>
    </row>
    <row r="320" spans="5:12" ht="12">
      <c r="E320" s="116"/>
      <c r="F320" s="116"/>
      <c r="G320" s="116"/>
      <c r="H320" s="116"/>
      <c r="I320" s="116"/>
      <c r="J320" s="116"/>
      <c r="K320" s="116"/>
      <c r="L320" s="117"/>
    </row>
    <row r="321" spans="5:12" ht="12">
      <c r="E321" s="116"/>
      <c r="F321" s="116"/>
      <c r="G321" s="116"/>
      <c r="H321" s="116"/>
      <c r="I321" s="116"/>
      <c r="J321" s="116"/>
      <c r="K321" s="116"/>
      <c r="L321" s="117"/>
    </row>
    <row r="322" spans="5:12" ht="12">
      <c r="E322" s="116"/>
      <c r="F322" s="116"/>
      <c r="G322" s="116"/>
      <c r="H322" s="116"/>
      <c r="I322" s="116"/>
      <c r="J322" s="116"/>
      <c r="K322" s="116"/>
      <c r="L322" s="117"/>
    </row>
    <row r="323" spans="5:12" ht="12">
      <c r="E323" s="116"/>
      <c r="F323" s="116"/>
      <c r="G323" s="116"/>
      <c r="H323" s="116"/>
      <c r="I323" s="116"/>
      <c r="J323" s="116"/>
      <c r="K323" s="116"/>
      <c r="L323" s="117"/>
    </row>
    <row r="324" spans="5:12" ht="12">
      <c r="E324" s="116"/>
      <c r="F324" s="116"/>
      <c r="G324" s="116"/>
      <c r="H324" s="116"/>
      <c r="I324" s="116"/>
      <c r="J324" s="116"/>
      <c r="K324" s="116"/>
      <c r="L324" s="117"/>
    </row>
    <row r="325" spans="5:12" ht="12">
      <c r="E325" s="116"/>
      <c r="F325" s="116"/>
      <c r="G325" s="116"/>
      <c r="H325" s="116"/>
      <c r="I325" s="116"/>
      <c r="J325" s="116"/>
      <c r="K325" s="116"/>
      <c r="L325" s="117"/>
    </row>
    <row r="326" spans="5:12" ht="12">
      <c r="E326" s="116"/>
      <c r="F326" s="116"/>
      <c r="G326" s="116"/>
      <c r="H326" s="116"/>
      <c r="I326" s="116"/>
      <c r="J326" s="116"/>
      <c r="K326" s="116"/>
      <c r="L326" s="117"/>
    </row>
    <row r="327" spans="5:12" ht="12">
      <c r="E327" s="116"/>
      <c r="F327" s="116"/>
      <c r="G327" s="116"/>
      <c r="H327" s="116"/>
      <c r="I327" s="116"/>
      <c r="J327" s="116"/>
      <c r="K327" s="116"/>
      <c r="L327" s="117"/>
    </row>
    <row r="328" spans="5:12" ht="12">
      <c r="E328" s="116"/>
      <c r="F328" s="116"/>
      <c r="G328" s="116"/>
      <c r="H328" s="116"/>
      <c r="I328" s="116"/>
      <c r="J328" s="116"/>
      <c r="K328" s="116"/>
      <c r="L328" s="117"/>
    </row>
    <row r="329" spans="5:12" ht="12">
      <c r="E329" s="116"/>
      <c r="F329" s="116"/>
      <c r="G329" s="116"/>
      <c r="H329" s="116"/>
      <c r="I329" s="116"/>
      <c r="J329" s="116"/>
      <c r="K329" s="116"/>
      <c r="L329" s="117"/>
    </row>
    <row r="330" spans="5:12" ht="12">
      <c r="E330" s="116"/>
      <c r="F330" s="116"/>
      <c r="G330" s="116"/>
      <c r="H330" s="116"/>
      <c r="I330" s="116"/>
      <c r="J330" s="116"/>
      <c r="K330" s="116"/>
      <c r="L330" s="117"/>
    </row>
    <row r="331" spans="5:12" ht="12">
      <c r="E331" s="116"/>
      <c r="F331" s="116"/>
      <c r="G331" s="116"/>
      <c r="H331" s="116"/>
      <c r="I331" s="116"/>
      <c r="J331" s="116"/>
      <c r="K331" s="116"/>
      <c r="L331" s="117"/>
    </row>
    <row r="332" spans="5:12" ht="12">
      <c r="E332" s="116"/>
      <c r="F332" s="116"/>
      <c r="G332" s="116"/>
      <c r="H332" s="116"/>
      <c r="I332" s="116"/>
      <c r="J332" s="116"/>
      <c r="K332" s="116"/>
      <c r="L332" s="117"/>
    </row>
    <row r="333" spans="5:12" ht="12">
      <c r="E333" s="116"/>
      <c r="F333" s="116"/>
      <c r="G333" s="116"/>
      <c r="H333" s="116"/>
      <c r="I333" s="116"/>
      <c r="J333" s="116"/>
      <c r="K333" s="116"/>
      <c r="L333" s="117"/>
    </row>
    <row r="334" spans="5:12" ht="12">
      <c r="E334" s="116"/>
      <c r="F334" s="116"/>
      <c r="G334" s="116"/>
      <c r="H334" s="116"/>
      <c r="I334" s="116"/>
      <c r="J334" s="116"/>
      <c r="K334" s="116"/>
      <c r="L334" s="117"/>
    </row>
    <row r="335" spans="5:12" ht="12">
      <c r="E335" s="116"/>
      <c r="F335" s="116"/>
      <c r="G335" s="116"/>
      <c r="H335" s="116"/>
      <c r="I335" s="116"/>
      <c r="J335" s="116"/>
      <c r="K335" s="116"/>
      <c r="L335" s="117"/>
    </row>
    <row r="336" spans="5:12" ht="12">
      <c r="E336" s="116"/>
      <c r="F336" s="116"/>
      <c r="G336" s="116"/>
      <c r="H336" s="116"/>
      <c r="I336" s="116"/>
      <c r="J336" s="116"/>
      <c r="K336" s="116"/>
      <c r="L336" s="117"/>
    </row>
    <row r="337" spans="5:12" ht="12">
      <c r="E337" s="116"/>
      <c r="F337" s="116"/>
      <c r="G337" s="116"/>
      <c r="H337" s="116"/>
      <c r="I337" s="116"/>
      <c r="J337" s="116"/>
      <c r="K337" s="116"/>
      <c r="L337" s="117"/>
    </row>
    <row r="338" spans="5:12" ht="12">
      <c r="E338" s="116"/>
      <c r="F338" s="116"/>
      <c r="G338" s="116"/>
      <c r="H338" s="116"/>
      <c r="I338" s="116"/>
      <c r="J338" s="116"/>
      <c r="K338" s="116"/>
      <c r="L338" s="117"/>
    </row>
    <row r="339" spans="5:12" ht="12">
      <c r="E339" s="116"/>
      <c r="F339" s="116"/>
      <c r="G339" s="116"/>
      <c r="H339" s="116"/>
      <c r="I339" s="116"/>
      <c r="J339" s="116"/>
      <c r="K339" s="116"/>
      <c r="L339" s="117"/>
    </row>
    <row r="340" spans="5:12" ht="12">
      <c r="E340" s="116"/>
      <c r="F340" s="116"/>
      <c r="G340" s="116"/>
      <c r="H340" s="116"/>
      <c r="I340" s="116"/>
      <c r="J340" s="116"/>
      <c r="K340" s="116"/>
      <c r="L340" s="117"/>
    </row>
    <row r="341" spans="5:12" ht="12">
      <c r="E341" s="116"/>
      <c r="F341" s="116"/>
      <c r="G341" s="116"/>
      <c r="H341" s="116"/>
      <c r="I341" s="116"/>
      <c r="J341" s="116"/>
      <c r="K341" s="116"/>
      <c r="L341" s="117"/>
    </row>
    <row r="342" spans="5:12" ht="12">
      <c r="E342" s="116"/>
      <c r="F342" s="116"/>
      <c r="G342" s="116"/>
      <c r="H342" s="116"/>
      <c r="I342" s="116"/>
      <c r="J342" s="116"/>
      <c r="K342" s="116"/>
      <c r="L342" s="117"/>
    </row>
    <row r="343" spans="5:12" ht="12">
      <c r="E343" s="116"/>
      <c r="F343" s="116"/>
      <c r="G343" s="116"/>
      <c r="H343" s="116"/>
      <c r="I343" s="116"/>
      <c r="J343" s="116"/>
      <c r="K343" s="116"/>
      <c r="L343" s="117"/>
    </row>
    <row r="344" spans="5:12" ht="12">
      <c r="E344" s="116"/>
      <c r="F344" s="116"/>
      <c r="G344" s="116"/>
      <c r="H344" s="116"/>
      <c r="I344" s="116"/>
      <c r="J344" s="116"/>
      <c r="K344" s="116"/>
      <c r="L344" s="117"/>
    </row>
    <row r="345" spans="5:12" ht="12">
      <c r="E345" s="116"/>
      <c r="F345" s="116"/>
      <c r="G345" s="116"/>
      <c r="H345" s="116"/>
      <c r="I345" s="116"/>
      <c r="J345" s="116"/>
      <c r="K345" s="116"/>
      <c r="L345" s="117"/>
    </row>
    <row r="346" spans="5:12" ht="12">
      <c r="E346" s="116"/>
      <c r="F346" s="116"/>
      <c r="G346" s="116"/>
      <c r="H346" s="116"/>
      <c r="I346" s="116"/>
      <c r="J346" s="116"/>
      <c r="K346" s="116"/>
      <c r="L346" s="117"/>
    </row>
    <row r="347" spans="5:12" ht="12">
      <c r="E347" s="116"/>
      <c r="F347" s="116"/>
      <c r="G347" s="116"/>
      <c r="H347" s="116"/>
      <c r="I347" s="116"/>
      <c r="J347" s="116"/>
      <c r="K347" s="116"/>
      <c r="L347" s="117"/>
    </row>
    <row r="348" spans="5:12" ht="12">
      <c r="E348" s="116"/>
      <c r="F348" s="116"/>
      <c r="G348" s="116"/>
      <c r="H348" s="116"/>
      <c r="I348" s="116"/>
      <c r="J348" s="116"/>
      <c r="K348" s="116"/>
      <c r="L348" s="117"/>
    </row>
    <row r="349" spans="5:12" ht="12">
      <c r="E349" s="116"/>
      <c r="F349" s="116"/>
      <c r="G349" s="116"/>
      <c r="H349" s="116"/>
      <c r="I349" s="116"/>
      <c r="J349" s="116"/>
      <c r="K349" s="116"/>
      <c r="L349" s="117"/>
    </row>
    <row r="350" spans="5:12" ht="12">
      <c r="E350" s="116"/>
      <c r="F350" s="116"/>
      <c r="G350" s="116"/>
      <c r="H350" s="116"/>
      <c r="I350" s="116"/>
      <c r="J350" s="116"/>
      <c r="K350" s="116"/>
      <c r="L350" s="117"/>
    </row>
    <row r="351" spans="5:12" ht="12">
      <c r="E351" s="116"/>
      <c r="F351" s="116"/>
      <c r="G351" s="116"/>
      <c r="H351" s="116"/>
      <c r="I351" s="116"/>
      <c r="J351" s="116"/>
      <c r="K351" s="116"/>
      <c r="L351" s="117"/>
    </row>
    <row r="352" spans="5:12" ht="12">
      <c r="E352" s="116"/>
      <c r="F352" s="116"/>
      <c r="G352" s="116"/>
      <c r="H352" s="116"/>
      <c r="I352" s="116"/>
      <c r="J352" s="116"/>
      <c r="K352" s="116"/>
      <c r="L352" s="117"/>
    </row>
    <row r="353" spans="5:12" ht="12">
      <c r="E353" s="116"/>
      <c r="F353" s="116"/>
      <c r="G353" s="116"/>
      <c r="H353" s="116"/>
      <c r="I353" s="116"/>
      <c r="J353" s="116"/>
      <c r="K353" s="116"/>
      <c r="L353" s="117"/>
    </row>
    <row r="354" spans="5:12" ht="12">
      <c r="E354" s="116"/>
      <c r="F354" s="116"/>
      <c r="G354" s="116"/>
      <c r="H354" s="116"/>
      <c r="I354" s="116"/>
      <c r="J354" s="116"/>
      <c r="K354" s="116"/>
      <c r="L354" s="117"/>
    </row>
    <row r="355" spans="5:12" ht="12">
      <c r="E355" s="116"/>
      <c r="F355" s="116"/>
      <c r="G355" s="116"/>
      <c r="H355" s="116"/>
      <c r="I355" s="116"/>
      <c r="J355" s="116"/>
      <c r="K355" s="116"/>
      <c r="L355" s="117"/>
    </row>
    <row r="356" spans="5:12" ht="12">
      <c r="E356" s="116"/>
      <c r="F356" s="116"/>
      <c r="G356" s="116"/>
      <c r="H356" s="116"/>
      <c r="I356" s="116"/>
      <c r="J356" s="116"/>
      <c r="K356" s="116"/>
      <c r="L356" s="117"/>
    </row>
    <row r="357" spans="5:12" ht="12">
      <c r="E357" s="116"/>
      <c r="F357" s="116"/>
      <c r="G357" s="116"/>
      <c r="H357" s="116"/>
      <c r="I357" s="116"/>
      <c r="J357" s="116"/>
      <c r="K357" s="116"/>
      <c r="L357" s="117"/>
    </row>
    <row r="358" spans="5:12" ht="12">
      <c r="E358" s="116"/>
      <c r="F358" s="116"/>
      <c r="G358" s="116"/>
      <c r="H358" s="116"/>
      <c r="I358" s="116"/>
      <c r="J358" s="116"/>
      <c r="K358" s="116"/>
      <c r="L358" s="117"/>
    </row>
    <row r="359" spans="5:12" ht="12">
      <c r="E359" s="116"/>
      <c r="F359" s="116"/>
      <c r="G359" s="116"/>
      <c r="H359" s="116"/>
      <c r="I359" s="116"/>
      <c r="J359" s="116"/>
      <c r="K359" s="116"/>
      <c r="L359" s="117"/>
    </row>
    <row r="360" spans="5:12" ht="12">
      <c r="E360" s="116"/>
      <c r="F360" s="116"/>
      <c r="G360" s="116"/>
      <c r="H360" s="116"/>
      <c r="I360" s="116"/>
      <c r="J360" s="116"/>
      <c r="K360" s="116"/>
      <c r="L360" s="117"/>
    </row>
    <row r="361" spans="5:12" ht="12">
      <c r="E361" s="116"/>
      <c r="F361" s="116"/>
      <c r="G361" s="116"/>
      <c r="H361" s="116"/>
      <c r="I361" s="116"/>
      <c r="J361" s="116"/>
      <c r="K361" s="116"/>
      <c r="L361" s="117"/>
    </row>
    <row r="362" spans="5:12" ht="12">
      <c r="E362" s="116"/>
      <c r="F362" s="116"/>
      <c r="G362" s="116"/>
      <c r="H362" s="116"/>
      <c r="I362" s="116"/>
      <c r="J362" s="116"/>
      <c r="K362" s="116"/>
      <c r="L362" s="117"/>
    </row>
    <row r="363" spans="5:12" ht="12">
      <c r="E363" s="116"/>
      <c r="F363" s="116"/>
      <c r="G363" s="116"/>
      <c r="H363" s="116"/>
      <c r="I363" s="116"/>
      <c r="J363" s="116"/>
      <c r="K363" s="116"/>
      <c r="L363" s="117"/>
    </row>
    <row r="364" spans="5:12" ht="12">
      <c r="E364" s="116"/>
      <c r="F364" s="116"/>
      <c r="G364" s="116"/>
      <c r="H364" s="116"/>
      <c r="I364" s="116"/>
      <c r="J364" s="116"/>
      <c r="K364" s="116"/>
      <c r="L364" s="117"/>
    </row>
    <row r="365" spans="5:12" ht="12">
      <c r="E365" s="116"/>
      <c r="F365" s="116"/>
      <c r="G365" s="116"/>
      <c r="H365" s="116"/>
      <c r="I365" s="116"/>
      <c r="J365" s="116"/>
      <c r="K365" s="116"/>
      <c r="L365" s="117"/>
    </row>
    <row r="366" spans="5:12" ht="12">
      <c r="E366" s="116"/>
      <c r="F366" s="116"/>
      <c r="G366" s="116"/>
      <c r="H366" s="116"/>
      <c r="I366" s="116"/>
      <c r="J366" s="116"/>
      <c r="K366" s="116"/>
      <c r="L366" s="117"/>
    </row>
    <row r="367" spans="5:12" ht="12">
      <c r="E367" s="116"/>
      <c r="F367" s="116"/>
      <c r="G367" s="116"/>
      <c r="H367" s="116"/>
      <c r="I367" s="116"/>
      <c r="J367" s="116"/>
      <c r="K367" s="116"/>
      <c r="L367" s="117"/>
    </row>
    <row r="368" spans="5:12" ht="12">
      <c r="E368" s="116"/>
      <c r="F368" s="116"/>
      <c r="G368" s="116"/>
      <c r="H368" s="116"/>
      <c r="I368" s="116"/>
      <c r="J368" s="116"/>
      <c r="K368" s="116"/>
      <c r="L368" s="117"/>
    </row>
    <row r="369" spans="5:12" ht="12">
      <c r="E369" s="116"/>
      <c r="F369" s="116"/>
      <c r="G369" s="116"/>
      <c r="H369" s="116"/>
      <c r="I369" s="116"/>
      <c r="J369" s="116"/>
      <c r="K369" s="116"/>
      <c r="L369" s="117"/>
    </row>
    <row r="370" spans="5:12" ht="12">
      <c r="E370" s="116"/>
      <c r="F370" s="116"/>
      <c r="G370" s="116"/>
      <c r="H370" s="116"/>
      <c r="I370" s="116"/>
      <c r="J370" s="116"/>
      <c r="K370" s="116"/>
      <c r="L370" s="117"/>
    </row>
    <row r="371" spans="5:12" ht="12">
      <c r="E371" s="116"/>
      <c r="F371" s="116"/>
      <c r="G371" s="116"/>
      <c r="H371" s="116"/>
      <c r="I371" s="116"/>
      <c r="J371" s="116"/>
      <c r="K371" s="116"/>
      <c r="L371" s="117"/>
    </row>
    <row r="372" spans="5:12" ht="12">
      <c r="E372" s="116"/>
      <c r="F372" s="116"/>
      <c r="G372" s="116"/>
      <c r="H372" s="116"/>
      <c r="I372" s="116"/>
      <c r="J372" s="116"/>
      <c r="K372" s="116"/>
      <c r="L372" s="117"/>
    </row>
    <row r="373" spans="5:12" ht="12">
      <c r="E373" s="116"/>
      <c r="F373" s="116"/>
      <c r="G373" s="116"/>
      <c r="H373" s="116"/>
      <c r="I373" s="116"/>
      <c r="J373" s="116"/>
      <c r="K373" s="116"/>
      <c r="L373" s="117"/>
    </row>
    <row r="374" spans="5:12" ht="12">
      <c r="E374" s="116"/>
      <c r="F374" s="116"/>
      <c r="G374" s="116"/>
      <c r="H374" s="116"/>
      <c r="I374" s="116"/>
      <c r="J374" s="116"/>
      <c r="K374" s="116"/>
      <c r="L374" s="117"/>
    </row>
    <row r="375" spans="5:12" ht="12">
      <c r="E375" s="116"/>
      <c r="F375" s="116"/>
      <c r="G375" s="116"/>
      <c r="H375" s="116"/>
      <c r="I375" s="116"/>
      <c r="J375" s="116"/>
      <c r="K375" s="116"/>
      <c r="L375" s="117"/>
    </row>
    <row r="376" spans="5:12" ht="12">
      <c r="E376" s="116"/>
      <c r="F376" s="116"/>
      <c r="G376" s="116"/>
      <c r="H376" s="116"/>
      <c r="I376" s="116"/>
      <c r="J376" s="116"/>
      <c r="K376" s="116"/>
      <c r="L376" s="117"/>
    </row>
    <row r="377" spans="5:12" ht="12">
      <c r="E377" s="116"/>
      <c r="F377" s="116"/>
      <c r="G377" s="116"/>
      <c r="H377" s="116"/>
      <c r="I377" s="116"/>
      <c r="J377" s="116"/>
      <c r="K377" s="116"/>
      <c r="L377" s="117"/>
    </row>
    <row r="378" spans="5:12" ht="12">
      <c r="E378" s="116"/>
      <c r="F378" s="116"/>
      <c r="G378" s="116"/>
      <c r="H378" s="116"/>
      <c r="I378" s="116"/>
      <c r="J378" s="116"/>
      <c r="K378" s="116"/>
      <c r="L378" s="117"/>
    </row>
    <row r="379" spans="5:12" ht="12">
      <c r="E379" s="116"/>
      <c r="F379" s="116"/>
      <c r="G379" s="116"/>
      <c r="H379" s="116"/>
      <c r="I379" s="116"/>
      <c r="J379" s="116"/>
      <c r="K379" s="116"/>
      <c r="L379" s="117"/>
    </row>
    <row r="380" spans="5:12" ht="12">
      <c r="E380" s="116"/>
      <c r="F380" s="116"/>
      <c r="G380" s="116"/>
      <c r="H380" s="116"/>
      <c r="I380" s="116"/>
      <c r="J380" s="116"/>
      <c r="K380" s="116"/>
      <c r="L380" s="117"/>
    </row>
    <row r="381" spans="5:12" ht="12">
      <c r="E381" s="116"/>
      <c r="F381" s="116"/>
      <c r="G381" s="116"/>
      <c r="H381" s="116"/>
      <c r="I381" s="116"/>
      <c r="J381" s="116"/>
      <c r="K381" s="116"/>
      <c r="L381" s="117"/>
    </row>
    <row r="382" spans="5:12" ht="12">
      <c r="E382" s="116"/>
      <c r="F382" s="116"/>
      <c r="G382" s="116"/>
      <c r="H382" s="116"/>
      <c r="I382" s="116"/>
      <c r="J382" s="116"/>
      <c r="K382" s="116"/>
      <c r="L382" s="117"/>
    </row>
    <row r="383" spans="5:12" ht="12">
      <c r="E383" s="116"/>
      <c r="F383" s="116"/>
      <c r="G383" s="116"/>
      <c r="H383" s="116"/>
      <c r="I383" s="116"/>
      <c r="J383" s="116"/>
      <c r="K383" s="116"/>
      <c r="L383" s="117"/>
    </row>
    <row r="384" spans="5:12" ht="12">
      <c r="E384" s="116"/>
      <c r="F384" s="116"/>
      <c r="G384" s="116"/>
      <c r="H384" s="116"/>
      <c r="I384" s="116"/>
      <c r="J384" s="116"/>
      <c r="K384" s="116"/>
      <c r="L384" s="117"/>
    </row>
    <row r="385" spans="5:12" ht="12">
      <c r="E385" s="116"/>
      <c r="F385" s="116"/>
      <c r="G385" s="116"/>
      <c r="H385" s="116"/>
      <c r="I385" s="116"/>
      <c r="J385" s="116"/>
      <c r="K385" s="116"/>
      <c r="L385" s="117"/>
    </row>
    <row r="386" spans="5:12" ht="12">
      <c r="E386" s="116"/>
      <c r="F386" s="116"/>
      <c r="G386" s="116"/>
      <c r="H386" s="116"/>
      <c r="I386" s="116"/>
      <c r="J386" s="116"/>
      <c r="K386" s="116"/>
      <c r="L386" s="117"/>
    </row>
    <row r="387" spans="5:12" ht="12">
      <c r="E387" s="116"/>
      <c r="F387" s="116"/>
      <c r="G387" s="116"/>
      <c r="H387" s="116"/>
      <c r="I387" s="116"/>
      <c r="J387" s="116"/>
      <c r="K387" s="116"/>
      <c r="L387" s="117"/>
    </row>
    <row r="388" spans="5:12" ht="12">
      <c r="E388" s="116"/>
      <c r="F388" s="116"/>
      <c r="G388" s="116"/>
      <c r="H388" s="116"/>
      <c r="I388" s="116"/>
      <c r="J388" s="116"/>
      <c r="K388" s="116"/>
      <c r="L388" s="117"/>
    </row>
    <row r="389" spans="5:12" ht="12">
      <c r="E389" s="116"/>
      <c r="F389" s="116"/>
      <c r="G389" s="116"/>
      <c r="H389" s="116"/>
      <c r="I389" s="116"/>
      <c r="J389" s="116"/>
      <c r="K389" s="116"/>
      <c r="L389" s="117"/>
    </row>
    <row r="390" spans="5:12" ht="12">
      <c r="E390" s="116"/>
      <c r="F390" s="116"/>
      <c r="G390" s="116"/>
      <c r="H390" s="116"/>
      <c r="I390" s="116"/>
      <c r="J390" s="116"/>
      <c r="K390" s="116"/>
      <c r="L390" s="117"/>
    </row>
    <row r="391" spans="5:12" ht="12">
      <c r="E391" s="116"/>
      <c r="F391" s="116"/>
      <c r="G391" s="116"/>
      <c r="H391" s="116"/>
      <c r="I391" s="116"/>
      <c r="J391" s="116"/>
      <c r="K391" s="116"/>
      <c r="L391" s="117"/>
    </row>
    <row r="392" spans="5:12" ht="12">
      <c r="E392" s="116"/>
      <c r="F392" s="116"/>
      <c r="G392" s="116"/>
      <c r="H392" s="116"/>
      <c r="I392" s="116"/>
      <c r="J392" s="116"/>
      <c r="K392" s="116"/>
      <c r="L392" s="117"/>
    </row>
    <row r="393" spans="5:12" ht="12">
      <c r="E393" s="116"/>
      <c r="F393" s="116"/>
      <c r="G393" s="116"/>
      <c r="H393" s="116"/>
      <c r="I393" s="116"/>
      <c r="J393" s="116"/>
      <c r="K393" s="116"/>
      <c r="L393" s="117"/>
    </row>
    <row r="394" spans="5:12" ht="12">
      <c r="E394" s="116"/>
      <c r="F394" s="116"/>
      <c r="G394" s="116"/>
      <c r="H394" s="116"/>
      <c r="I394" s="116"/>
      <c r="J394" s="116"/>
      <c r="K394" s="116"/>
      <c r="L394" s="117"/>
    </row>
    <row r="395" spans="5:12" ht="12">
      <c r="E395" s="116"/>
      <c r="F395" s="116"/>
      <c r="G395" s="116"/>
      <c r="H395" s="116"/>
      <c r="I395" s="116"/>
      <c r="J395" s="116"/>
      <c r="K395" s="116"/>
      <c r="L395" s="117"/>
    </row>
    <row r="396" spans="5:12" ht="12">
      <c r="E396" s="116"/>
      <c r="F396" s="116"/>
      <c r="G396" s="116"/>
      <c r="H396" s="116"/>
      <c r="I396" s="116"/>
      <c r="J396" s="116"/>
      <c r="K396" s="116"/>
      <c r="L396" s="117"/>
    </row>
    <row r="397" spans="5:12" ht="12">
      <c r="E397" s="116"/>
      <c r="F397" s="116"/>
      <c r="G397" s="116"/>
      <c r="H397" s="116"/>
      <c r="I397" s="116"/>
      <c r="J397" s="116"/>
      <c r="K397" s="116"/>
      <c r="L397" s="117"/>
    </row>
    <row r="398" spans="5:12" ht="12">
      <c r="E398" s="116"/>
      <c r="F398" s="116"/>
      <c r="G398" s="116"/>
      <c r="H398" s="116"/>
      <c r="I398" s="116"/>
      <c r="J398" s="116"/>
      <c r="K398" s="116"/>
      <c r="L398" s="117"/>
    </row>
    <row r="399" spans="5:12" ht="12">
      <c r="E399" s="116"/>
      <c r="F399" s="116"/>
      <c r="G399" s="116"/>
      <c r="H399" s="116"/>
      <c r="I399" s="116"/>
      <c r="J399" s="116"/>
      <c r="K399" s="116"/>
      <c r="L399" s="117"/>
    </row>
    <row r="400" spans="5:12" ht="12">
      <c r="E400" s="116"/>
      <c r="F400" s="116"/>
      <c r="G400" s="116"/>
      <c r="H400" s="116"/>
      <c r="I400" s="116"/>
      <c r="J400" s="116"/>
      <c r="K400" s="116"/>
      <c r="L400" s="117"/>
    </row>
    <row r="401" spans="5:12" ht="12">
      <c r="E401" s="116"/>
      <c r="F401" s="116"/>
      <c r="G401" s="116"/>
      <c r="H401" s="116"/>
      <c r="I401" s="116"/>
      <c r="J401" s="116"/>
      <c r="K401" s="116"/>
      <c r="L401" s="117"/>
    </row>
    <row r="402" spans="5:12" ht="12">
      <c r="E402" s="116"/>
      <c r="F402" s="116"/>
      <c r="G402" s="116"/>
      <c r="H402" s="116"/>
      <c r="I402" s="116"/>
      <c r="J402" s="116"/>
      <c r="K402" s="116"/>
      <c r="L402" s="117"/>
    </row>
    <row r="403" spans="5:12" ht="12">
      <c r="E403" s="116"/>
      <c r="F403" s="116"/>
      <c r="G403" s="116"/>
      <c r="H403" s="116"/>
      <c r="I403" s="116"/>
      <c r="J403" s="116"/>
      <c r="K403" s="116"/>
      <c r="L403" s="117"/>
    </row>
    <row r="404" spans="5:12" ht="12">
      <c r="E404" s="116"/>
      <c r="F404" s="116"/>
      <c r="G404" s="116"/>
      <c r="H404" s="116"/>
      <c r="I404" s="116"/>
      <c r="J404" s="116"/>
      <c r="K404" s="116"/>
      <c r="L404" s="117"/>
    </row>
    <row r="405" spans="5:12" ht="12">
      <c r="E405" s="116"/>
      <c r="F405" s="116"/>
      <c r="G405" s="116"/>
      <c r="H405" s="116"/>
      <c r="I405" s="116"/>
      <c r="J405" s="116"/>
      <c r="K405" s="116"/>
      <c r="L405" s="117"/>
    </row>
    <row r="406" spans="5:12" ht="12">
      <c r="E406" s="116"/>
      <c r="F406" s="116"/>
      <c r="G406" s="116"/>
      <c r="H406" s="116"/>
      <c r="I406" s="116"/>
      <c r="J406" s="116"/>
      <c r="K406" s="116"/>
      <c r="L406" s="117"/>
    </row>
    <row r="407" spans="5:12" ht="12">
      <c r="E407" s="116"/>
      <c r="F407" s="116"/>
      <c r="G407" s="116"/>
      <c r="H407" s="116"/>
      <c r="I407" s="116"/>
      <c r="J407" s="116"/>
      <c r="K407" s="116"/>
      <c r="L407" s="117"/>
    </row>
    <row r="408" spans="5:12" ht="12">
      <c r="E408" s="116"/>
      <c r="F408" s="116"/>
      <c r="G408" s="116"/>
      <c r="H408" s="116"/>
      <c r="I408" s="116"/>
      <c r="J408" s="116"/>
      <c r="K408" s="116"/>
      <c r="L408" s="117"/>
    </row>
    <row r="409" spans="5:12" ht="12">
      <c r="E409" s="116"/>
      <c r="F409" s="116"/>
      <c r="G409" s="116"/>
      <c r="H409" s="116"/>
      <c r="I409" s="116"/>
      <c r="J409" s="116"/>
      <c r="K409" s="116"/>
      <c r="L409" s="117"/>
    </row>
    <row r="410" spans="5:12" ht="12">
      <c r="E410" s="116"/>
      <c r="F410" s="116"/>
      <c r="G410" s="116"/>
      <c r="H410" s="116"/>
      <c r="I410" s="116"/>
      <c r="J410" s="116"/>
      <c r="K410" s="116"/>
      <c r="L410" s="117"/>
    </row>
    <row r="411" spans="5:12" ht="12">
      <c r="E411" s="116"/>
      <c r="F411" s="116"/>
      <c r="G411" s="116"/>
      <c r="H411" s="116"/>
      <c r="I411" s="116"/>
      <c r="J411" s="116"/>
      <c r="K411" s="116"/>
      <c r="L411" s="117"/>
    </row>
    <row r="412" spans="5:12" ht="12">
      <c r="E412" s="116"/>
      <c r="F412" s="116"/>
      <c r="G412" s="116"/>
      <c r="H412" s="116"/>
      <c r="I412" s="116"/>
      <c r="J412" s="116"/>
      <c r="K412" s="116"/>
      <c r="L412" s="117"/>
    </row>
    <row r="413" spans="5:12" ht="12">
      <c r="E413" s="116"/>
      <c r="F413" s="116"/>
      <c r="G413" s="116"/>
      <c r="H413" s="116"/>
      <c r="I413" s="116"/>
      <c r="J413" s="116"/>
      <c r="K413" s="116"/>
      <c r="L413" s="117"/>
    </row>
    <row r="414" spans="5:12" ht="12">
      <c r="E414" s="116"/>
      <c r="F414" s="116"/>
      <c r="G414" s="116"/>
      <c r="H414" s="116"/>
      <c r="I414" s="116"/>
      <c r="J414" s="116"/>
      <c r="K414" s="116"/>
      <c r="L414" s="117"/>
    </row>
    <row r="415" spans="5:12" ht="12">
      <c r="E415" s="116"/>
      <c r="F415" s="116"/>
      <c r="G415" s="116"/>
      <c r="H415" s="116"/>
      <c r="I415" s="116"/>
      <c r="J415" s="116"/>
      <c r="K415" s="116"/>
      <c r="L415" s="117"/>
    </row>
    <row r="416" spans="5:12" ht="12">
      <c r="E416" s="116"/>
      <c r="F416" s="116"/>
      <c r="G416" s="116"/>
      <c r="H416" s="116"/>
      <c r="I416" s="116"/>
      <c r="J416" s="116"/>
      <c r="K416" s="116"/>
      <c r="L416" s="117"/>
    </row>
    <row r="417" spans="5:12" ht="12">
      <c r="E417" s="116"/>
      <c r="F417" s="116"/>
      <c r="G417" s="116"/>
      <c r="H417" s="116"/>
      <c r="I417" s="116"/>
      <c r="J417" s="116"/>
      <c r="K417" s="116"/>
      <c r="L417" s="117"/>
    </row>
    <row r="418" spans="5:12" ht="12">
      <c r="E418" s="116"/>
      <c r="F418" s="116"/>
      <c r="G418" s="116"/>
      <c r="H418" s="116"/>
      <c r="I418" s="116"/>
      <c r="J418" s="116"/>
      <c r="K418" s="116"/>
      <c r="L418" s="117"/>
    </row>
    <row r="419" spans="5:12" ht="12">
      <c r="E419" s="116"/>
      <c r="F419" s="116"/>
      <c r="G419" s="116"/>
      <c r="H419" s="116"/>
      <c r="I419" s="116"/>
      <c r="J419" s="116"/>
      <c r="K419" s="116"/>
      <c r="L419" s="117"/>
    </row>
    <row r="420" spans="5:12" ht="12">
      <c r="E420" s="116"/>
      <c r="F420" s="116"/>
      <c r="G420" s="116"/>
      <c r="H420" s="116"/>
      <c r="I420" s="116"/>
      <c r="J420" s="116"/>
      <c r="K420" s="116"/>
      <c r="L420" s="117"/>
    </row>
    <row r="421" spans="5:12" ht="12">
      <c r="E421" s="116"/>
      <c r="F421" s="116"/>
      <c r="G421" s="116"/>
      <c r="H421" s="116"/>
      <c r="I421" s="116"/>
      <c r="J421" s="116"/>
      <c r="K421" s="116"/>
      <c r="L421" s="117"/>
    </row>
    <row r="422" spans="5:12" ht="12">
      <c r="E422" s="116"/>
      <c r="F422" s="116"/>
      <c r="G422" s="116"/>
      <c r="H422" s="116"/>
      <c r="I422" s="116"/>
      <c r="J422" s="116"/>
      <c r="K422" s="116"/>
      <c r="L422" s="117"/>
    </row>
    <row r="423" spans="5:12" ht="12">
      <c r="E423" s="116"/>
      <c r="F423" s="116"/>
      <c r="G423" s="116"/>
      <c r="H423" s="116"/>
      <c r="I423" s="116"/>
      <c r="J423" s="116"/>
      <c r="K423" s="116"/>
      <c r="L423" s="117"/>
    </row>
    <row r="424" spans="5:12" ht="12">
      <c r="E424" s="116"/>
      <c r="F424" s="116"/>
      <c r="G424" s="116"/>
      <c r="H424" s="116"/>
      <c r="I424" s="116"/>
      <c r="J424" s="116"/>
      <c r="K424" s="116"/>
      <c r="L424" s="117"/>
    </row>
    <row r="425" spans="5:12" ht="12">
      <c r="E425" s="116"/>
      <c r="F425" s="116"/>
      <c r="G425" s="116"/>
      <c r="H425" s="116"/>
      <c r="I425" s="116"/>
      <c r="J425" s="116"/>
      <c r="K425" s="116"/>
      <c r="L425" s="117"/>
    </row>
    <row r="426" spans="5:12" ht="12">
      <c r="E426" s="116"/>
      <c r="F426" s="116"/>
      <c r="G426" s="116"/>
      <c r="H426" s="116"/>
      <c r="I426" s="116"/>
      <c r="J426" s="116"/>
      <c r="K426" s="116"/>
      <c r="L426" s="117"/>
    </row>
    <row r="427" spans="5:12" ht="12">
      <c r="E427" s="116"/>
      <c r="F427" s="116"/>
      <c r="G427" s="116"/>
      <c r="H427" s="116"/>
      <c r="I427" s="116"/>
      <c r="J427" s="116"/>
      <c r="K427" s="116"/>
      <c r="L427" s="117"/>
    </row>
    <row r="428" spans="5:12" ht="12">
      <c r="E428" s="116"/>
      <c r="F428" s="116"/>
      <c r="G428" s="116"/>
      <c r="H428" s="116"/>
      <c r="I428" s="116"/>
      <c r="J428" s="116"/>
      <c r="K428" s="116"/>
      <c r="L428" s="117"/>
    </row>
    <row r="429" spans="5:12" ht="12">
      <c r="E429" s="116"/>
      <c r="F429" s="116"/>
      <c r="G429" s="116"/>
      <c r="H429" s="116"/>
      <c r="I429" s="116"/>
      <c r="J429" s="116"/>
      <c r="K429" s="116"/>
      <c r="L429" s="117"/>
    </row>
    <row r="430" spans="5:12" ht="12">
      <c r="E430" s="116"/>
      <c r="F430" s="116"/>
      <c r="G430" s="116"/>
      <c r="H430" s="116"/>
      <c r="I430" s="116"/>
      <c r="J430" s="116"/>
      <c r="K430" s="116"/>
      <c r="L430" s="117"/>
    </row>
    <row r="431" spans="5:12" ht="12">
      <c r="E431" s="116"/>
      <c r="F431" s="116"/>
      <c r="G431" s="116"/>
      <c r="H431" s="116"/>
      <c r="I431" s="116"/>
      <c r="J431" s="116"/>
      <c r="K431" s="116"/>
      <c r="L431" s="117"/>
    </row>
    <row r="432" spans="5:12" ht="12">
      <c r="E432" s="116"/>
      <c r="F432" s="116"/>
      <c r="G432" s="116"/>
      <c r="H432" s="116"/>
      <c r="I432" s="116"/>
      <c r="J432" s="116"/>
      <c r="K432" s="116"/>
      <c r="L432" s="117"/>
    </row>
    <row r="433" spans="5:12" ht="12">
      <c r="E433" s="116"/>
      <c r="F433" s="116"/>
      <c r="G433" s="116"/>
      <c r="H433" s="116"/>
      <c r="I433" s="116"/>
      <c r="J433" s="116"/>
      <c r="K433" s="116"/>
      <c r="L433" s="117"/>
    </row>
    <row r="434" spans="5:12" ht="12">
      <c r="E434" s="116"/>
      <c r="F434" s="116"/>
      <c r="G434" s="116"/>
      <c r="H434" s="116"/>
      <c r="I434" s="116"/>
      <c r="J434" s="116"/>
      <c r="K434" s="116"/>
      <c r="L434" s="117"/>
    </row>
    <row r="435" spans="5:12" ht="12">
      <c r="E435" s="116"/>
      <c r="F435" s="116"/>
      <c r="G435" s="116"/>
      <c r="H435" s="116"/>
      <c r="I435" s="116"/>
      <c r="J435" s="116"/>
      <c r="K435" s="116"/>
      <c r="L435" s="117"/>
    </row>
    <row r="436" spans="5:12" ht="12">
      <c r="E436" s="116"/>
      <c r="F436" s="116"/>
      <c r="G436" s="116"/>
      <c r="H436" s="116"/>
      <c r="I436" s="116"/>
      <c r="J436" s="116"/>
      <c r="K436" s="116"/>
      <c r="L436" s="117"/>
    </row>
    <row r="437" spans="5:12" ht="12">
      <c r="E437" s="116"/>
      <c r="F437" s="116"/>
      <c r="G437" s="116"/>
      <c r="H437" s="116"/>
      <c r="I437" s="116"/>
      <c r="J437" s="116"/>
      <c r="K437" s="116"/>
      <c r="L437" s="117"/>
    </row>
    <row r="438" spans="5:12" ht="12">
      <c r="E438" s="116"/>
      <c r="F438" s="116"/>
      <c r="G438" s="116"/>
      <c r="H438" s="116"/>
      <c r="I438" s="116"/>
      <c r="J438" s="116"/>
      <c r="K438" s="116"/>
      <c r="L438" s="117"/>
    </row>
    <row r="439" spans="5:12" ht="12">
      <c r="E439" s="116"/>
      <c r="F439" s="116"/>
      <c r="G439" s="116"/>
      <c r="H439" s="116"/>
      <c r="I439" s="116"/>
      <c r="J439" s="116"/>
      <c r="K439" s="116"/>
      <c r="L439" s="117"/>
    </row>
    <row r="440" spans="5:12" ht="12">
      <c r="E440" s="116"/>
      <c r="F440" s="116"/>
      <c r="G440" s="116"/>
      <c r="H440" s="116"/>
      <c r="I440" s="116"/>
      <c r="J440" s="116"/>
      <c r="K440" s="116"/>
      <c r="L440" s="117"/>
    </row>
    <row r="441" spans="5:12" ht="12">
      <c r="E441" s="116"/>
      <c r="F441" s="116"/>
      <c r="G441" s="116"/>
      <c r="H441" s="116"/>
      <c r="I441" s="116"/>
      <c r="J441" s="116"/>
      <c r="K441" s="116"/>
      <c r="L441" s="117"/>
    </row>
    <row r="442" spans="5:12" ht="12">
      <c r="E442" s="116"/>
      <c r="F442" s="116"/>
      <c r="G442" s="116"/>
      <c r="H442" s="116"/>
      <c r="I442" s="116"/>
      <c r="J442" s="116"/>
      <c r="K442" s="116"/>
      <c r="L442" s="117"/>
    </row>
    <row r="443" spans="5:12" ht="12">
      <c r="E443" s="116"/>
      <c r="F443" s="116"/>
      <c r="G443" s="116"/>
      <c r="H443" s="116"/>
      <c r="I443" s="116"/>
      <c r="J443" s="116"/>
      <c r="K443" s="116"/>
      <c r="L443" s="117"/>
    </row>
    <row r="444" spans="5:12" ht="12">
      <c r="E444" s="116"/>
      <c r="F444" s="116"/>
      <c r="G444" s="116"/>
      <c r="H444" s="116"/>
      <c r="I444" s="116"/>
      <c r="J444" s="116"/>
      <c r="K444" s="116"/>
      <c r="L444" s="117"/>
    </row>
    <row r="445" spans="5:12" ht="12">
      <c r="E445" s="116"/>
      <c r="F445" s="116"/>
      <c r="G445" s="116"/>
      <c r="H445" s="116"/>
      <c r="I445" s="116"/>
      <c r="J445" s="116"/>
      <c r="K445" s="116"/>
      <c r="L445" s="117"/>
    </row>
    <row r="446" spans="5:12" ht="12">
      <c r="E446" s="116"/>
      <c r="F446" s="116"/>
      <c r="G446" s="116"/>
      <c r="H446" s="116"/>
      <c r="I446" s="116"/>
      <c r="J446" s="116"/>
      <c r="K446" s="116"/>
      <c r="L446" s="117"/>
    </row>
    <row r="447" spans="5:12" ht="12">
      <c r="E447" s="116"/>
      <c r="F447" s="116"/>
      <c r="G447" s="116"/>
      <c r="H447" s="116"/>
      <c r="I447" s="116"/>
      <c r="J447" s="116"/>
      <c r="K447" s="116"/>
      <c r="L447" s="117"/>
    </row>
    <row r="448" spans="5:12" ht="12">
      <c r="E448" s="116"/>
      <c r="F448" s="116"/>
      <c r="G448" s="116"/>
      <c r="H448" s="116"/>
      <c r="I448" s="116"/>
      <c r="J448" s="116"/>
      <c r="K448" s="116"/>
      <c r="L448" s="117"/>
    </row>
    <row r="449" spans="5:12" ht="12">
      <c r="E449" s="116"/>
      <c r="F449" s="116"/>
      <c r="G449" s="116"/>
      <c r="H449" s="116"/>
      <c r="I449" s="116"/>
      <c r="J449" s="116"/>
      <c r="K449" s="116"/>
      <c r="L449" s="117"/>
    </row>
    <row r="450" spans="5:12" ht="12">
      <c r="E450" s="116"/>
      <c r="F450" s="116"/>
      <c r="G450" s="116"/>
      <c r="H450" s="116"/>
      <c r="I450" s="116"/>
      <c r="J450" s="116"/>
      <c r="K450" s="116"/>
      <c r="L450" s="117"/>
    </row>
    <row r="451" spans="5:12" ht="12">
      <c r="E451" s="116"/>
      <c r="F451" s="116"/>
      <c r="G451" s="116"/>
      <c r="H451" s="116"/>
      <c r="I451" s="116"/>
      <c r="J451" s="116"/>
      <c r="K451" s="116"/>
      <c r="L451" s="117"/>
    </row>
    <row r="452" spans="5:12" ht="12">
      <c r="E452" s="116"/>
      <c r="F452" s="116"/>
      <c r="G452" s="116"/>
      <c r="H452" s="116"/>
      <c r="I452" s="116"/>
      <c r="J452" s="116"/>
      <c r="K452" s="116"/>
      <c r="L452" s="117"/>
    </row>
    <row r="453" spans="5:12" ht="12">
      <c r="E453" s="116"/>
      <c r="F453" s="116"/>
      <c r="G453" s="116"/>
      <c r="H453" s="116"/>
      <c r="I453" s="116"/>
      <c r="J453" s="116"/>
      <c r="K453" s="116"/>
      <c r="L453" s="117"/>
    </row>
    <row r="454" spans="5:12" ht="12">
      <c r="E454" s="116"/>
      <c r="F454" s="116"/>
      <c r="G454" s="116"/>
      <c r="H454" s="116"/>
      <c r="I454" s="116"/>
      <c r="J454" s="116"/>
      <c r="K454" s="116"/>
      <c r="L454" s="117"/>
    </row>
    <row r="455" spans="5:12" ht="12">
      <c r="E455" s="116"/>
      <c r="F455" s="116"/>
      <c r="G455" s="116"/>
      <c r="H455" s="116"/>
      <c r="I455" s="116"/>
      <c r="J455" s="116"/>
      <c r="K455" s="116"/>
      <c r="L455" s="117"/>
    </row>
    <row r="456" spans="5:12" ht="12">
      <c r="E456" s="116"/>
      <c r="F456" s="116"/>
      <c r="G456" s="116"/>
      <c r="H456" s="116"/>
      <c r="I456" s="116"/>
      <c r="J456" s="116"/>
      <c r="K456" s="116"/>
      <c r="L456" s="117"/>
    </row>
    <row r="457" spans="5:12" ht="12">
      <c r="E457" s="116"/>
      <c r="F457" s="116"/>
      <c r="G457" s="116"/>
      <c r="H457" s="116"/>
      <c r="I457" s="116"/>
      <c r="J457" s="116"/>
      <c r="K457" s="116"/>
      <c r="L457" s="117"/>
    </row>
    <row r="458" spans="5:12" ht="12">
      <c r="E458" s="116"/>
      <c r="F458" s="116"/>
      <c r="G458" s="116"/>
      <c r="H458" s="116"/>
      <c r="I458" s="116"/>
      <c r="J458" s="116"/>
      <c r="K458" s="116"/>
      <c r="L458" s="117"/>
    </row>
    <row r="459" spans="5:12" ht="12">
      <c r="E459" s="116"/>
      <c r="F459" s="116"/>
      <c r="G459" s="116"/>
      <c r="H459" s="116"/>
      <c r="I459" s="116"/>
      <c r="J459" s="116"/>
      <c r="K459" s="116"/>
      <c r="L459" s="117"/>
    </row>
    <row r="460" spans="5:12" ht="12">
      <c r="E460" s="116"/>
      <c r="F460" s="116"/>
      <c r="G460" s="116"/>
      <c r="H460" s="116"/>
      <c r="I460" s="116"/>
      <c r="J460" s="116"/>
      <c r="K460" s="116"/>
      <c r="L460" s="117"/>
    </row>
    <row r="461" spans="5:12" ht="12">
      <c r="E461" s="116"/>
      <c r="F461" s="116"/>
      <c r="G461" s="116"/>
      <c r="H461" s="116"/>
      <c r="I461" s="116"/>
      <c r="J461" s="116"/>
      <c r="K461" s="116"/>
      <c r="L461" s="117"/>
    </row>
    <row r="462" spans="5:12" ht="12">
      <c r="E462" s="116"/>
      <c r="F462" s="116"/>
      <c r="G462" s="116"/>
      <c r="H462" s="116"/>
      <c r="I462" s="116"/>
      <c r="J462" s="116"/>
      <c r="K462" s="116"/>
      <c r="L462" s="117"/>
    </row>
    <row r="463" spans="5:12" ht="12">
      <c r="E463" s="116"/>
      <c r="F463" s="116"/>
      <c r="G463" s="116"/>
      <c r="H463" s="116"/>
      <c r="I463" s="116"/>
      <c r="J463" s="116"/>
      <c r="K463" s="116"/>
      <c r="L463" s="117"/>
    </row>
    <row r="464" spans="5:12" ht="12">
      <c r="E464" s="116"/>
      <c r="F464" s="116"/>
      <c r="G464" s="116"/>
      <c r="H464" s="116"/>
      <c r="I464" s="116"/>
      <c r="J464" s="116"/>
      <c r="K464" s="116"/>
      <c r="L464" s="117"/>
    </row>
    <row r="465" spans="5:12" ht="12">
      <c r="E465" s="116"/>
      <c r="F465" s="116"/>
      <c r="G465" s="116"/>
      <c r="H465" s="116"/>
      <c r="I465" s="116"/>
      <c r="J465" s="116"/>
      <c r="K465" s="116"/>
      <c r="L465" s="117"/>
    </row>
    <row r="466" spans="5:12" ht="12">
      <c r="E466" s="116"/>
      <c r="F466" s="116"/>
      <c r="G466" s="116"/>
      <c r="H466" s="116"/>
      <c r="I466" s="116"/>
      <c r="J466" s="116"/>
      <c r="K466" s="116"/>
      <c r="L466" s="117"/>
    </row>
    <row r="467" spans="5:12" ht="12">
      <c r="E467" s="116"/>
      <c r="F467" s="116"/>
      <c r="G467" s="116"/>
      <c r="H467" s="116"/>
      <c r="I467" s="116"/>
      <c r="J467" s="116"/>
      <c r="K467" s="116"/>
      <c r="L467" s="117"/>
    </row>
    <row r="468" spans="5:12" ht="12">
      <c r="E468" s="116"/>
      <c r="F468" s="116"/>
      <c r="G468" s="116"/>
      <c r="H468" s="116"/>
      <c r="I468" s="116"/>
      <c r="J468" s="116"/>
      <c r="K468" s="116"/>
      <c r="L468" s="117"/>
    </row>
    <row r="469" spans="5:12" ht="12">
      <c r="E469" s="116"/>
      <c r="F469" s="116"/>
      <c r="G469" s="116"/>
      <c r="H469" s="116"/>
      <c r="I469" s="116"/>
      <c r="J469" s="116"/>
      <c r="K469" s="116"/>
      <c r="L469" s="117"/>
    </row>
    <row r="470" spans="5:12" ht="12">
      <c r="E470" s="116"/>
      <c r="F470" s="116"/>
      <c r="G470" s="116"/>
      <c r="H470" s="116"/>
      <c r="I470" s="116"/>
      <c r="J470" s="116"/>
      <c r="K470" s="116"/>
      <c r="L470" s="117"/>
    </row>
    <row r="471" spans="5:12" ht="12">
      <c r="E471" s="116"/>
      <c r="F471" s="116"/>
      <c r="G471" s="116"/>
      <c r="H471" s="116"/>
      <c r="I471" s="116"/>
      <c r="J471" s="116"/>
      <c r="K471" s="116"/>
      <c r="L471" s="117"/>
    </row>
    <row r="472" spans="5:12" ht="12">
      <c r="E472" s="116"/>
      <c r="F472" s="116"/>
      <c r="G472" s="116"/>
      <c r="H472" s="116"/>
      <c r="I472" s="116"/>
      <c r="J472" s="116"/>
      <c r="K472" s="116"/>
      <c r="L472" s="117"/>
    </row>
    <row r="473" spans="5:12" ht="12">
      <c r="E473" s="116"/>
      <c r="F473" s="116"/>
      <c r="G473" s="116"/>
      <c r="H473" s="116"/>
      <c r="I473" s="116"/>
      <c r="J473" s="116"/>
      <c r="K473" s="116"/>
      <c r="L473" s="117"/>
    </row>
    <row r="474" spans="5:12" ht="12">
      <c r="E474" s="116"/>
      <c r="F474" s="116"/>
      <c r="G474" s="116"/>
      <c r="H474" s="116"/>
      <c r="I474" s="116"/>
      <c r="J474" s="116"/>
      <c r="K474" s="116"/>
      <c r="L474" s="117"/>
    </row>
    <row r="475" spans="5:12" ht="12">
      <c r="E475" s="116"/>
      <c r="F475" s="116"/>
      <c r="G475" s="116"/>
      <c r="H475" s="116"/>
      <c r="I475" s="116"/>
      <c r="J475" s="116"/>
      <c r="K475" s="116"/>
      <c r="L475" s="117"/>
    </row>
    <row r="476" spans="5:12" ht="12">
      <c r="E476" s="116"/>
      <c r="F476" s="116"/>
      <c r="G476" s="116"/>
      <c r="H476" s="116"/>
      <c r="I476" s="116"/>
      <c r="J476" s="116"/>
      <c r="K476" s="116"/>
      <c r="L476" s="117"/>
    </row>
    <row r="477" spans="5:12" ht="12">
      <c r="E477" s="116"/>
      <c r="F477" s="116"/>
      <c r="G477" s="116"/>
      <c r="H477" s="116"/>
      <c r="I477" s="116"/>
      <c r="J477" s="116"/>
      <c r="K477" s="116"/>
      <c r="L477" s="117"/>
    </row>
    <row r="478" spans="5:12" ht="12">
      <c r="E478" s="116"/>
      <c r="F478" s="116"/>
      <c r="G478" s="116"/>
      <c r="H478" s="116"/>
      <c r="I478" s="116"/>
      <c r="J478" s="116"/>
      <c r="K478" s="116"/>
      <c r="L478" s="117"/>
    </row>
    <row r="479" spans="5:12" ht="12">
      <c r="E479" s="116"/>
      <c r="F479" s="116"/>
      <c r="G479" s="116"/>
      <c r="H479" s="116"/>
      <c r="I479" s="116"/>
      <c r="J479" s="116"/>
      <c r="K479" s="116"/>
      <c r="L479" s="117"/>
    </row>
    <row r="480" spans="5:12" ht="12">
      <c r="E480" s="116"/>
      <c r="F480" s="116"/>
      <c r="G480" s="116"/>
      <c r="H480" s="116"/>
      <c r="I480" s="116"/>
      <c r="J480" s="116"/>
      <c r="K480" s="116"/>
      <c r="L480" s="117"/>
    </row>
    <row r="481" spans="5:12" ht="12">
      <c r="E481" s="116"/>
      <c r="F481" s="116"/>
      <c r="G481" s="116"/>
      <c r="H481" s="116"/>
      <c r="I481" s="116"/>
      <c r="J481" s="116"/>
      <c r="K481" s="116"/>
      <c r="L481" s="117"/>
    </row>
    <row r="482" spans="5:12" ht="12">
      <c r="E482" s="116"/>
      <c r="F482" s="116"/>
      <c r="G482" s="116"/>
      <c r="H482" s="116"/>
      <c r="I482" s="116"/>
      <c r="J482" s="116"/>
      <c r="K482" s="116"/>
      <c r="L482" s="117"/>
    </row>
    <row r="483" spans="5:12" ht="12">
      <c r="E483" s="116"/>
      <c r="F483" s="116"/>
      <c r="G483" s="116"/>
      <c r="H483" s="116"/>
      <c r="I483" s="116"/>
      <c r="J483" s="116"/>
      <c r="K483" s="116"/>
      <c r="L483" s="117"/>
    </row>
    <row r="484" spans="5:12" ht="12">
      <c r="E484" s="116"/>
      <c r="F484" s="116"/>
      <c r="G484" s="116"/>
      <c r="H484" s="116"/>
      <c r="I484" s="116"/>
      <c r="J484" s="116"/>
      <c r="K484" s="116"/>
      <c r="L484" s="117"/>
    </row>
    <row r="485" spans="5:12" ht="12">
      <c r="E485" s="116"/>
      <c r="F485" s="116"/>
      <c r="G485" s="116"/>
      <c r="H485" s="116"/>
      <c r="I485" s="116"/>
      <c r="J485" s="116"/>
      <c r="K485" s="116"/>
      <c r="L485" s="117"/>
    </row>
    <row r="486" spans="5:12" ht="12">
      <c r="E486" s="116"/>
      <c r="F486" s="116"/>
      <c r="G486" s="116"/>
      <c r="H486" s="116"/>
      <c r="I486" s="116"/>
      <c r="J486" s="116"/>
      <c r="K486" s="116"/>
      <c r="L486" s="117"/>
    </row>
    <row r="487" spans="5:12" ht="12">
      <c r="E487" s="116"/>
      <c r="F487" s="116"/>
      <c r="G487" s="116"/>
      <c r="H487" s="116"/>
      <c r="I487" s="116"/>
      <c r="J487" s="116"/>
      <c r="K487" s="116"/>
      <c r="L487" s="117"/>
    </row>
    <row r="488" spans="5:12" ht="12">
      <c r="E488" s="116"/>
      <c r="F488" s="116"/>
      <c r="G488" s="116"/>
      <c r="H488" s="116"/>
      <c r="I488" s="116"/>
      <c r="J488" s="116"/>
      <c r="K488" s="116"/>
      <c r="L488" s="117"/>
    </row>
    <row r="489" spans="5:12" ht="12">
      <c r="E489" s="116"/>
      <c r="F489" s="116"/>
      <c r="G489" s="116"/>
      <c r="H489" s="116"/>
      <c r="I489" s="116"/>
      <c r="J489" s="116"/>
      <c r="K489" s="116"/>
      <c r="L489" s="117"/>
    </row>
    <row r="490" spans="5:12" ht="12">
      <c r="E490" s="116"/>
      <c r="F490" s="116"/>
      <c r="G490" s="116"/>
      <c r="H490" s="116"/>
      <c r="I490" s="116"/>
      <c r="J490" s="116"/>
      <c r="K490" s="116"/>
      <c r="L490" s="117"/>
    </row>
    <row r="491" spans="5:12" ht="12">
      <c r="E491" s="116"/>
      <c r="F491" s="116"/>
      <c r="G491" s="116"/>
      <c r="H491" s="116"/>
      <c r="I491" s="116"/>
      <c r="J491" s="116"/>
      <c r="K491" s="116"/>
      <c r="L491" s="117"/>
    </row>
    <row r="492" spans="5:12" ht="12">
      <c r="E492" s="116"/>
      <c r="F492" s="116"/>
      <c r="G492" s="116"/>
      <c r="H492" s="116"/>
      <c r="I492" s="116"/>
      <c r="J492" s="116"/>
      <c r="K492" s="116"/>
      <c r="L492" s="117"/>
    </row>
  </sheetData>
  <mergeCells count="2">
    <mergeCell ref="D5:D8"/>
    <mergeCell ref="A65:L67"/>
  </mergeCells>
  <printOptions/>
  <pageMargins left="1.27" right="0.25" top="1" bottom="1" header="0.4921259845" footer="0.4921259845"/>
  <pageSetup firstPageNumber="10" useFirstPageNumber="1" horizontalDpi="600" verticalDpi="600" orientation="landscape" paperSize="9" scale="81" r:id="rId1"/>
  <headerFooter alignWithMargins="0">
    <oddHeader>&amp;Lv Kč&amp;C&amp;"Arial,Tučné"&amp;11Provozní příspěvky a dotace v roce 2010&amp;R&amp;"Arial,Tučné"Část A  - příloha č. 7</oddHeader>
    <oddFooter>&amp;C&amp;P</oddFooter>
  </headerFooter>
  <rowBreaks count="2" manualBreakCount="2">
    <brk id="33" max="11" man="1"/>
    <brk id="6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P52"/>
  <sheetViews>
    <sheetView zoomScaleSheetLayoutView="100" workbookViewId="0" topLeftCell="A1">
      <pane xSplit="6" ySplit="1" topLeftCell="G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22" sqref="F22"/>
    </sheetView>
  </sheetViews>
  <sheetFormatPr defaultColWidth="9.140625" defaultRowHeight="12.75"/>
  <cols>
    <col min="1" max="1" width="7.7109375" style="502" hidden="1" customWidth="1"/>
    <col min="2" max="2" width="7.7109375" style="502" customWidth="1"/>
    <col min="3" max="3" width="7.421875" style="502" customWidth="1"/>
    <col min="4" max="5" width="8.00390625" style="502" customWidth="1"/>
    <col min="6" max="6" width="65.28125" style="503" customWidth="1"/>
    <col min="7" max="7" width="4.28125" style="505" hidden="1" customWidth="1"/>
    <col min="8" max="8" width="19.140625" style="505" customWidth="1"/>
    <col min="9" max="9" width="36.7109375" style="451" customWidth="1"/>
    <col min="10" max="10" width="22.140625" style="452" customWidth="1"/>
    <col min="11" max="11" width="15.00390625" style="0" customWidth="1"/>
    <col min="12" max="12" width="8.7109375" style="0" customWidth="1"/>
  </cols>
  <sheetData>
    <row r="1" spans="1:9" s="445" customFormat="1" ht="42.75" customHeight="1" thickBot="1">
      <c r="A1" s="443" t="s">
        <v>274</v>
      </c>
      <c r="B1" s="443" t="s">
        <v>274</v>
      </c>
      <c r="C1" s="443" t="s">
        <v>41</v>
      </c>
      <c r="D1" s="443" t="s">
        <v>275</v>
      </c>
      <c r="E1" s="443"/>
      <c r="F1" s="443" t="s">
        <v>276</v>
      </c>
      <c r="G1" s="444" t="s">
        <v>277</v>
      </c>
      <c r="H1" s="444" t="s">
        <v>393</v>
      </c>
      <c r="I1" s="443" t="s">
        <v>414</v>
      </c>
    </row>
    <row r="2" spans="1:16" ht="30.75" customHeight="1">
      <c r="A2" s="446" t="s">
        <v>278</v>
      </c>
      <c r="B2" s="446" t="s">
        <v>279</v>
      </c>
      <c r="C2" s="447"/>
      <c r="D2" s="447"/>
      <c r="E2" s="447"/>
      <c r="F2" s="448"/>
      <c r="G2" s="449"/>
      <c r="H2" s="450"/>
      <c r="K2" s="453"/>
      <c r="L2" s="453"/>
      <c r="M2" s="453"/>
      <c r="N2" s="453"/>
      <c r="O2" s="453"/>
      <c r="P2" s="453"/>
    </row>
    <row r="3" spans="1:16" ht="15" customHeight="1">
      <c r="A3" s="454">
        <v>4766</v>
      </c>
      <c r="B3" s="455">
        <f>A3+10000</f>
        <v>14766</v>
      </c>
      <c r="C3" s="454">
        <v>2212</v>
      </c>
      <c r="D3" s="454">
        <v>6121</v>
      </c>
      <c r="E3" s="456">
        <v>1</v>
      </c>
      <c r="F3" s="457" t="s">
        <v>280</v>
      </c>
      <c r="G3" s="458">
        <v>3</v>
      </c>
      <c r="H3" s="459">
        <f aca="true" t="shared" si="0" ref="H3:H9">G3*1000000</f>
        <v>3000000</v>
      </c>
      <c r="I3" s="460" t="s">
        <v>281</v>
      </c>
      <c r="L3" s="453"/>
      <c r="M3" s="453"/>
      <c r="N3" s="453"/>
      <c r="O3" s="453"/>
      <c r="P3" s="453"/>
    </row>
    <row r="4" spans="1:16" ht="15" customHeight="1">
      <c r="A4" s="461">
        <v>4663</v>
      </c>
      <c r="B4" s="455">
        <f>A4+10000</f>
        <v>14663</v>
      </c>
      <c r="C4" s="461">
        <v>5512</v>
      </c>
      <c r="D4" s="461">
        <v>6121</v>
      </c>
      <c r="E4" s="456">
        <v>2</v>
      </c>
      <c r="F4" s="462" t="s">
        <v>282</v>
      </c>
      <c r="G4" s="463">
        <v>14</v>
      </c>
      <c r="H4" s="459">
        <f t="shared" si="0"/>
        <v>14000000</v>
      </c>
      <c r="I4" s="464" t="s">
        <v>281</v>
      </c>
      <c r="J4" s="465"/>
      <c r="L4" s="453"/>
      <c r="M4" s="453"/>
      <c r="N4" s="453"/>
      <c r="O4" s="453"/>
      <c r="P4" s="453"/>
    </row>
    <row r="5" spans="1:16" s="469" customFormat="1" ht="15" customHeight="1">
      <c r="A5" s="454"/>
      <c r="B5" s="455"/>
      <c r="C5" s="454">
        <v>3632</v>
      </c>
      <c r="D5" s="454">
        <v>6121</v>
      </c>
      <c r="E5" s="456">
        <v>3</v>
      </c>
      <c r="F5" s="466" t="s">
        <v>283</v>
      </c>
      <c r="G5" s="467">
        <v>2.3</v>
      </c>
      <c r="H5" s="459">
        <f t="shared" si="0"/>
        <v>2300000</v>
      </c>
      <c r="I5" s="468" t="s">
        <v>281</v>
      </c>
      <c r="J5" s="452"/>
      <c r="L5" s="452"/>
      <c r="M5" s="452"/>
      <c r="N5" s="452"/>
      <c r="O5" s="452"/>
      <c r="P5" s="452"/>
    </row>
    <row r="6" spans="1:16" ht="15" customHeight="1">
      <c r="A6" s="461">
        <v>4887</v>
      </c>
      <c r="B6" s="455">
        <f>A6+10000</f>
        <v>14887</v>
      </c>
      <c r="C6" s="461">
        <v>2212</v>
      </c>
      <c r="D6" s="461">
        <v>6121</v>
      </c>
      <c r="E6" s="456">
        <v>4</v>
      </c>
      <c r="F6" s="470" t="s">
        <v>284</v>
      </c>
      <c r="G6" s="463">
        <v>10</v>
      </c>
      <c r="H6" s="459">
        <f t="shared" si="0"/>
        <v>10000000</v>
      </c>
      <c r="I6" s="464" t="s">
        <v>281</v>
      </c>
      <c r="J6" s="471"/>
      <c r="L6" s="453"/>
      <c r="M6" s="453"/>
      <c r="N6" s="453"/>
      <c r="O6" s="453"/>
      <c r="P6" s="453"/>
    </row>
    <row r="7" spans="1:16" s="469" customFormat="1" ht="15" customHeight="1">
      <c r="A7" s="461">
        <v>4957</v>
      </c>
      <c r="B7" s="455">
        <f>A7+10000</f>
        <v>14957</v>
      </c>
      <c r="C7" s="454">
        <v>3421</v>
      </c>
      <c r="D7" s="454">
        <v>6121</v>
      </c>
      <c r="E7" s="456">
        <v>5</v>
      </c>
      <c r="F7" s="457" t="s">
        <v>285</v>
      </c>
      <c r="G7" s="472">
        <v>3</v>
      </c>
      <c r="H7" s="459">
        <f t="shared" si="0"/>
        <v>3000000</v>
      </c>
      <c r="I7" s="468" t="s">
        <v>281</v>
      </c>
      <c r="J7" s="452"/>
      <c r="L7" s="452"/>
      <c r="M7" s="452"/>
      <c r="N7" s="452"/>
      <c r="O7" s="452"/>
      <c r="P7" s="452"/>
    </row>
    <row r="8" spans="1:16" ht="15" customHeight="1">
      <c r="A8" s="461">
        <v>4909</v>
      </c>
      <c r="B8" s="455">
        <f>A8+10000</f>
        <v>14909</v>
      </c>
      <c r="C8" s="461">
        <v>2219</v>
      </c>
      <c r="D8" s="461">
        <v>6121</v>
      </c>
      <c r="E8" s="456">
        <v>6</v>
      </c>
      <c r="F8" s="457" t="s">
        <v>286</v>
      </c>
      <c r="G8" s="458">
        <v>0.65</v>
      </c>
      <c r="H8" s="459">
        <f t="shared" si="0"/>
        <v>650000</v>
      </c>
      <c r="I8" s="460" t="s">
        <v>281</v>
      </c>
      <c r="J8" s="465"/>
      <c r="K8" s="453"/>
      <c r="L8" s="453"/>
      <c r="M8" s="453"/>
      <c r="N8" s="453"/>
      <c r="O8" s="453"/>
      <c r="P8" s="453"/>
    </row>
    <row r="9" spans="1:16" ht="15" customHeight="1">
      <c r="A9" s="461">
        <v>4390</v>
      </c>
      <c r="B9" s="455">
        <f>A9+10000</f>
        <v>14390</v>
      </c>
      <c r="C9" s="461">
        <v>6409</v>
      </c>
      <c r="D9" s="461">
        <v>6121</v>
      </c>
      <c r="E9" s="456">
        <v>7</v>
      </c>
      <c r="F9" s="457" t="s">
        <v>287</v>
      </c>
      <c r="G9" s="473">
        <v>1.9</v>
      </c>
      <c r="H9" s="459">
        <f t="shared" si="0"/>
        <v>1900000</v>
      </c>
      <c r="I9" s="460" t="s">
        <v>281</v>
      </c>
      <c r="L9" s="453"/>
      <c r="M9" s="453"/>
      <c r="N9" s="453"/>
      <c r="O9" s="453"/>
      <c r="P9" s="453"/>
    </row>
    <row r="10" spans="1:16" s="469" customFormat="1" ht="15" customHeight="1">
      <c r="A10" s="461">
        <v>4943</v>
      </c>
      <c r="B10" s="455">
        <f>A10+10000</f>
        <v>14943</v>
      </c>
      <c r="C10" s="461">
        <v>6171</v>
      </c>
      <c r="D10" s="461">
        <v>6121</v>
      </c>
      <c r="E10" s="456">
        <v>8</v>
      </c>
      <c r="F10" s="466" t="s">
        <v>288</v>
      </c>
      <c r="G10" s="474"/>
      <c r="H10" s="459">
        <v>3200000</v>
      </c>
      <c r="I10" s="468" t="s">
        <v>281</v>
      </c>
      <c r="J10" s="452"/>
      <c r="L10" s="452"/>
      <c r="M10" s="452"/>
      <c r="N10" s="452"/>
      <c r="O10" s="452"/>
      <c r="P10" s="452"/>
    </row>
    <row r="11" spans="1:16" s="469" customFormat="1" ht="15" customHeight="1">
      <c r="A11" s="461">
        <v>5049</v>
      </c>
      <c r="B11" s="455">
        <v>14931</v>
      </c>
      <c r="C11" s="461">
        <v>3741</v>
      </c>
      <c r="D11" s="461">
        <v>6121</v>
      </c>
      <c r="E11" s="456">
        <v>9</v>
      </c>
      <c r="F11" s="475" t="s">
        <v>289</v>
      </c>
      <c r="G11" s="476">
        <v>3.2</v>
      </c>
      <c r="H11" s="459">
        <f aca="true" t="shared" si="1" ref="H11:H16">G11*1000000</f>
        <v>3200000</v>
      </c>
      <c r="I11" s="468" t="s">
        <v>281</v>
      </c>
      <c r="J11" s="452"/>
      <c r="L11" s="452"/>
      <c r="M11" s="452"/>
      <c r="N11" s="452"/>
      <c r="O11" s="452"/>
      <c r="P11" s="452"/>
    </row>
    <row r="12" spans="1:10" s="479" customFormat="1" ht="15" customHeight="1">
      <c r="A12" s="461">
        <v>4194</v>
      </c>
      <c r="B12" s="455">
        <f>A12</f>
        <v>4194</v>
      </c>
      <c r="C12" s="454">
        <v>2219</v>
      </c>
      <c r="D12" s="454">
        <v>6121</v>
      </c>
      <c r="E12" s="456">
        <v>10</v>
      </c>
      <c r="F12" s="457" t="s">
        <v>290</v>
      </c>
      <c r="G12" s="477">
        <v>107</v>
      </c>
      <c r="H12" s="459">
        <f t="shared" si="1"/>
        <v>107000000</v>
      </c>
      <c r="I12" s="460" t="s">
        <v>281</v>
      </c>
      <c r="J12" s="478"/>
    </row>
    <row r="13" spans="1:16" ht="15" customHeight="1">
      <c r="A13" s="461">
        <v>4939</v>
      </c>
      <c r="B13" s="455">
        <f aca="true" t="shared" si="2" ref="B13:B40">A13+10000</f>
        <v>14939</v>
      </c>
      <c r="C13" s="461">
        <v>2212</v>
      </c>
      <c r="D13" s="461">
        <v>6121</v>
      </c>
      <c r="E13" s="456">
        <v>11</v>
      </c>
      <c r="F13" s="462" t="s">
        <v>291</v>
      </c>
      <c r="G13" s="463">
        <v>1.3</v>
      </c>
      <c r="H13" s="459">
        <f t="shared" si="1"/>
        <v>1300000</v>
      </c>
      <c r="I13" s="464" t="s">
        <v>281</v>
      </c>
      <c r="J13" s="465"/>
      <c r="K13" s="453"/>
      <c r="L13" s="453"/>
      <c r="M13" s="453"/>
      <c r="N13" s="453"/>
      <c r="O13" s="453"/>
      <c r="P13" s="453"/>
    </row>
    <row r="14" spans="1:16" ht="15" customHeight="1">
      <c r="A14" s="461">
        <v>4854</v>
      </c>
      <c r="B14" s="455">
        <f t="shared" si="2"/>
        <v>14854</v>
      </c>
      <c r="C14" s="461">
        <v>2212</v>
      </c>
      <c r="D14" s="461">
        <v>6121</v>
      </c>
      <c r="E14" s="456">
        <v>12</v>
      </c>
      <c r="F14" s="457" t="s">
        <v>292</v>
      </c>
      <c r="G14" s="480">
        <v>3.5</v>
      </c>
      <c r="H14" s="459">
        <f t="shared" si="1"/>
        <v>3500000</v>
      </c>
      <c r="I14" s="464" t="s">
        <v>281</v>
      </c>
      <c r="J14" s="481"/>
      <c r="L14" s="453"/>
      <c r="M14" s="453"/>
      <c r="N14" s="453"/>
      <c r="O14" s="453"/>
      <c r="P14" s="453"/>
    </row>
    <row r="15" spans="1:16" ht="15" customHeight="1">
      <c r="A15" s="461">
        <v>4863</v>
      </c>
      <c r="B15" s="455">
        <f t="shared" si="2"/>
        <v>14863</v>
      </c>
      <c r="C15" s="461">
        <v>2219</v>
      </c>
      <c r="D15" s="461">
        <v>6121</v>
      </c>
      <c r="E15" s="456">
        <v>13</v>
      </c>
      <c r="F15" s="457" t="s">
        <v>293</v>
      </c>
      <c r="G15" s="473">
        <v>1</v>
      </c>
      <c r="H15" s="459">
        <f t="shared" si="1"/>
        <v>1000000</v>
      </c>
      <c r="I15" s="460" t="s">
        <v>281</v>
      </c>
      <c r="L15" s="453"/>
      <c r="M15" s="453"/>
      <c r="N15" s="453"/>
      <c r="O15" s="453"/>
      <c r="P15" s="453"/>
    </row>
    <row r="16" spans="1:16" ht="15" customHeight="1">
      <c r="A16" s="461">
        <v>4315</v>
      </c>
      <c r="B16" s="455">
        <f t="shared" si="2"/>
        <v>14315</v>
      </c>
      <c r="C16" s="461">
        <v>2219</v>
      </c>
      <c r="D16" s="461">
        <v>6121</v>
      </c>
      <c r="E16" s="456">
        <v>14</v>
      </c>
      <c r="F16" s="457" t="s">
        <v>294</v>
      </c>
      <c r="G16" s="473">
        <v>0.6</v>
      </c>
      <c r="H16" s="459">
        <f t="shared" si="1"/>
        <v>600000</v>
      </c>
      <c r="I16" s="460" t="s">
        <v>281</v>
      </c>
      <c r="L16" s="453"/>
      <c r="M16" s="453"/>
      <c r="N16" s="453"/>
      <c r="O16" s="453"/>
      <c r="P16" s="453"/>
    </row>
    <row r="17" spans="1:16" ht="15" customHeight="1">
      <c r="A17" s="461">
        <v>1045</v>
      </c>
      <c r="B17" s="455">
        <f t="shared" si="2"/>
        <v>11045</v>
      </c>
      <c r="C17" s="461">
        <v>2212</v>
      </c>
      <c r="D17" s="461">
        <v>6121</v>
      </c>
      <c r="E17" s="456">
        <v>15</v>
      </c>
      <c r="F17" s="462" t="s">
        <v>295</v>
      </c>
      <c r="G17" s="463">
        <v>2.1</v>
      </c>
      <c r="H17" s="459">
        <v>2100000</v>
      </c>
      <c r="I17" s="464" t="s">
        <v>281</v>
      </c>
      <c r="J17" s="465"/>
      <c r="L17" s="453"/>
      <c r="M17" s="453"/>
      <c r="N17" s="453"/>
      <c r="O17" s="453"/>
      <c r="P17" s="453"/>
    </row>
    <row r="18" spans="1:16" ht="15" customHeight="1">
      <c r="A18" s="461">
        <v>863</v>
      </c>
      <c r="B18" s="455">
        <f t="shared" si="2"/>
        <v>10863</v>
      </c>
      <c r="C18" s="461">
        <v>2219</v>
      </c>
      <c r="D18" s="461">
        <v>6121</v>
      </c>
      <c r="E18" s="456">
        <v>16</v>
      </c>
      <c r="F18" s="462" t="s">
        <v>296</v>
      </c>
      <c r="G18" s="467">
        <v>0.7</v>
      </c>
      <c r="H18" s="473">
        <v>700000</v>
      </c>
      <c r="I18" s="464" t="s">
        <v>281</v>
      </c>
      <c r="J18" s="465"/>
      <c r="K18" s="453"/>
      <c r="L18" s="453"/>
      <c r="M18" s="453"/>
      <c r="N18" s="453"/>
      <c r="O18" s="453"/>
      <c r="P18" s="453"/>
    </row>
    <row r="19" spans="1:16" ht="15" customHeight="1">
      <c r="A19" s="461">
        <v>4852</v>
      </c>
      <c r="B19" s="455">
        <f t="shared" si="2"/>
        <v>14852</v>
      </c>
      <c r="C19" s="461">
        <v>2212</v>
      </c>
      <c r="D19" s="461">
        <v>6121</v>
      </c>
      <c r="E19" s="456">
        <v>17</v>
      </c>
      <c r="F19" s="470" t="s">
        <v>297</v>
      </c>
      <c r="G19" s="467">
        <v>33</v>
      </c>
      <c r="H19" s="459">
        <f>G19*1000000</f>
        <v>33000000</v>
      </c>
      <c r="I19" s="464" t="s">
        <v>281</v>
      </c>
      <c r="J19" s="471"/>
      <c r="K19" s="453"/>
      <c r="L19" s="453"/>
      <c r="M19" s="453"/>
      <c r="N19" s="453"/>
      <c r="O19" s="453"/>
      <c r="P19" s="453"/>
    </row>
    <row r="20" spans="1:16" ht="15" customHeight="1">
      <c r="A20" s="461">
        <v>4941</v>
      </c>
      <c r="B20" s="455">
        <f t="shared" si="2"/>
        <v>14941</v>
      </c>
      <c r="C20" s="461">
        <v>3111</v>
      </c>
      <c r="D20" s="461">
        <v>6121</v>
      </c>
      <c r="E20" s="456">
        <v>18</v>
      </c>
      <c r="F20" s="460" t="s">
        <v>298</v>
      </c>
      <c r="G20" s="473">
        <v>1.95</v>
      </c>
      <c r="H20" s="459">
        <f>G20*1000000</f>
        <v>1950000</v>
      </c>
      <c r="I20" s="460" t="s">
        <v>281</v>
      </c>
      <c r="L20" s="453"/>
      <c r="M20" s="453"/>
      <c r="N20" s="453"/>
      <c r="O20" s="453"/>
      <c r="P20" s="453"/>
    </row>
    <row r="21" spans="1:16" ht="15" customHeight="1">
      <c r="A21" s="461">
        <v>4203</v>
      </c>
      <c r="B21" s="455">
        <f t="shared" si="2"/>
        <v>14203</v>
      </c>
      <c r="C21" s="461">
        <v>2212</v>
      </c>
      <c r="D21" s="461">
        <v>6121</v>
      </c>
      <c r="E21" s="456">
        <v>19</v>
      </c>
      <c r="F21" s="482" t="s">
        <v>299</v>
      </c>
      <c r="G21" s="463">
        <v>1.75</v>
      </c>
      <c r="H21" s="459">
        <v>1750000</v>
      </c>
      <c r="I21" s="464" t="s">
        <v>281</v>
      </c>
      <c r="J21" s="465"/>
      <c r="L21" s="453"/>
      <c r="M21" s="453"/>
      <c r="N21" s="453"/>
      <c r="O21" s="453"/>
      <c r="P21" s="453"/>
    </row>
    <row r="22" spans="1:16" s="469" customFormat="1" ht="15" customHeight="1">
      <c r="A22" s="461">
        <v>4455</v>
      </c>
      <c r="B22" s="455">
        <f t="shared" si="2"/>
        <v>14455</v>
      </c>
      <c r="C22" s="461">
        <v>3636</v>
      </c>
      <c r="D22" s="461">
        <v>6121</v>
      </c>
      <c r="E22" s="456">
        <v>20</v>
      </c>
      <c r="F22" s="466" t="s">
        <v>300</v>
      </c>
      <c r="G22" s="458">
        <v>24.5</v>
      </c>
      <c r="H22" s="459">
        <f>G22*1000000</f>
        <v>24500000</v>
      </c>
      <c r="I22" s="468" t="s">
        <v>281</v>
      </c>
      <c r="J22" s="452"/>
      <c r="L22" s="452"/>
      <c r="M22" s="452"/>
      <c r="N22" s="452"/>
      <c r="O22" s="452"/>
      <c r="P22" s="452"/>
    </row>
    <row r="23" spans="1:16" ht="15" customHeight="1">
      <c r="A23" s="461">
        <v>4598</v>
      </c>
      <c r="B23" s="455">
        <f t="shared" si="2"/>
        <v>14598</v>
      </c>
      <c r="C23" s="461">
        <v>2212</v>
      </c>
      <c r="D23" s="461">
        <v>6121</v>
      </c>
      <c r="E23" s="456">
        <v>21</v>
      </c>
      <c r="F23" s="457" t="s">
        <v>301</v>
      </c>
      <c r="G23" s="458">
        <v>3.8</v>
      </c>
      <c r="H23" s="459">
        <f>G23*1000000</f>
        <v>3800000</v>
      </c>
      <c r="I23" s="460" t="s">
        <v>281</v>
      </c>
      <c r="J23" s="481"/>
      <c r="K23" s="453"/>
      <c r="L23" s="453"/>
      <c r="M23" s="453"/>
      <c r="N23" s="453"/>
      <c r="O23" s="453"/>
      <c r="P23" s="453"/>
    </row>
    <row r="24" spans="1:16" ht="15" customHeight="1">
      <c r="A24" s="461">
        <v>4599</v>
      </c>
      <c r="B24" s="455">
        <f t="shared" si="2"/>
        <v>14599</v>
      </c>
      <c r="C24" s="461">
        <v>2212</v>
      </c>
      <c r="D24" s="461">
        <v>6121</v>
      </c>
      <c r="E24" s="456">
        <v>22</v>
      </c>
      <c r="F24" s="457" t="s">
        <v>302</v>
      </c>
      <c r="G24" s="458">
        <v>2.8</v>
      </c>
      <c r="H24" s="459">
        <f>G24*1000000</f>
        <v>2800000</v>
      </c>
      <c r="I24" s="460" t="s">
        <v>281</v>
      </c>
      <c r="J24" s="481"/>
      <c r="K24" s="453"/>
      <c r="L24" s="453"/>
      <c r="M24" s="453"/>
      <c r="N24" s="453"/>
      <c r="O24" s="453"/>
      <c r="P24" s="453"/>
    </row>
    <row r="25" spans="1:16" ht="15" customHeight="1">
      <c r="A25" s="454">
        <v>1063</v>
      </c>
      <c r="B25" s="455">
        <f t="shared" si="2"/>
        <v>11063</v>
      </c>
      <c r="C25" s="454">
        <v>2321</v>
      </c>
      <c r="D25" s="454">
        <v>6121</v>
      </c>
      <c r="E25" s="456">
        <v>23</v>
      </c>
      <c r="F25" s="483" t="s">
        <v>303</v>
      </c>
      <c r="G25" s="458">
        <v>1.5</v>
      </c>
      <c r="H25" s="484">
        <v>1500000</v>
      </c>
      <c r="I25" s="464" t="s">
        <v>281</v>
      </c>
      <c r="K25" s="453"/>
      <c r="L25" s="453"/>
      <c r="M25" s="453"/>
      <c r="N25" s="453"/>
      <c r="O25" s="453"/>
      <c r="P25" s="453"/>
    </row>
    <row r="26" spans="1:16" ht="15" customHeight="1">
      <c r="A26" s="461">
        <v>4806</v>
      </c>
      <c r="B26" s="455">
        <f t="shared" si="2"/>
        <v>14806</v>
      </c>
      <c r="C26" s="461">
        <v>2219</v>
      </c>
      <c r="D26" s="461">
        <v>6121</v>
      </c>
      <c r="E26" s="456">
        <v>24</v>
      </c>
      <c r="F26" s="457" t="s">
        <v>304</v>
      </c>
      <c r="G26" s="473">
        <v>1</v>
      </c>
      <c r="H26" s="459">
        <f>G26*1000000</f>
        <v>1000000</v>
      </c>
      <c r="I26" s="460" t="s">
        <v>281</v>
      </c>
      <c r="L26" s="453"/>
      <c r="M26" s="453"/>
      <c r="N26" s="453"/>
      <c r="O26" s="453"/>
      <c r="P26" s="453"/>
    </row>
    <row r="27" spans="1:16" ht="15" customHeight="1">
      <c r="A27" s="485">
        <v>4785</v>
      </c>
      <c r="B27" s="455">
        <f t="shared" si="2"/>
        <v>14785</v>
      </c>
      <c r="C27" s="486">
        <v>2219</v>
      </c>
      <c r="D27" s="461">
        <v>6121</v>
      </c>
      <c r="E27" s="456">
        <v>25</v>
      </c>
      <c r="F27" s="482" t="s">
        <v>305</v>
      </c>
      <c r="G27" s="458">
        <v>0.7</v>
      </c>
      <c r="H27" s="459">
        <f>G27*1000000</f>
        <v>700000</v>
      </c>
      <c r="I27" s="464" t="s">
        <v>281</v>
      </c>
      <c r="J27" s="465"/>
      <c r="K27" s="453"/>
      <c r="L27" s="453"/>
      <c r="M27" s="453"/>
      <c r="N27" s="453"/>
      <c r="O27" s="453"/>
      <c r="P27" s="453"/>
    </row>
    <row r="28" spans="1:16" ht="15" customHeight="1">
      <c r="A28" s="485">
        <v>1064</v>
      </c>
      <c r="B28" s="455">
        <f t="shared" si="2"/>
        <v>11064</v>
      </c>
      <c r="C28" s="486">
        <v>2212</v>
      </c>
      <c r="D28" s="461">
        <v>6121</v>
      </c>
      <c r="E28" s="456">
        <v>26</v>
      </c>
      <c r="F28" s="482" t="s">
        <v>306</v>
      </c>
      <c r="G28" s="463">
        <v>3.5</v>
      </c>
      <c r="H28" s="459">
        <v>3500000</v>
      </c>
      <c r="I28" s="464" t="s">
        <v>281</v>
      </c>
      <c r="J28" s="465"/>
      <c r="L28" s="453"/>
      <c r="M28" s="453"/>
      <c r="N28" s="453"/>
      <c r="O28" s="453"/>
      <c r="P28" s="453"/>
    </row>
    <row r="29" spans="1:16" ht="15" customHeight="1">
      <c r="A29" s="461">
        <v>4942</v>
      </c>
      <c r="B29" s="455">
        <f t="shared" si="2"/>
        <v>14942</v>
      </c>
      <c r="C29" s="461">
        <v>2221</v>
      </c>
      <c r="D29" s="461">
        <v>6121</v>
      </c>
      <c r="E29" s="456">
        <v>27</v>
      </c>
      <c r="F29" s="483" t="s">
        <v>307</v>
      </c>
      <c r="G29" s="458">
        <v>1.9</v>
      </c>
      <c r="H29" s="459">
        <f aca="true" t="shared" si="3" ref="H29:H36">G29*1000000</f>
        <v>1900000</v>
      </c>
      <c r="I29" s="464" t="s">
        <v>281</v>
      </c>
      <c r="J29" s="471"/>
      <c r="K29" s="453"/>
      <c r="L29" s="453"/>
      <c r="M29" s="453"/>
      <c r="N29" s="453"/>
      <c r="O29" s="453"/>
      <c r="P29" s="453"/>
    </row>
    <row r="30" spans="1:16" ht="15" customHeight="1">
      <c r="A30" s="461">
        <v>4195</v>
      </c>
      <c r="B30" s="455">
        <f t="shared" si="2"/>
        <v>14195</v>
      </c>
      <c r="C30" s="461">
        <v>2212</v>
      </c>
      <c r="D30" s="461">
        <v>6121</v>
      </c>
      <c r="E30" s="456">
        <v>28</v>
      </c>
      <c r="F30" s="487" t="s">
        <v>308</v>
      </c>
      <c r="G30" s="458">
        <v>75.2</v>
      </c>
      <c r="H30" s="459">
        <f t="shared" si="3"/>
        <v>75200000</v>
      </c>
      <c r="I30" s="464" t="s">
        <v>281</v>
      </c>
      <c r="K30" s="453"/>
      <c r="L30" s="453"/>
      <c r="M30" s="453"/>
      <c r="N30" s="453"/>
      <c r="O30" s="453"/>
      <c r="P30" s="453"/>
    </row>
    <row r="31" spans="1:16" ht="15" customHeight="1">
      <c r="A31" s="461">
        <v>4895</v>
      </c>
      <c r="B31" s="455">
        <f t="shared" si="2"/>
        <v>14895</v>
      </c>
      <c r="C31" s="461">
        <v>2219</v>
      </c>
      <c r="D31" s="461">
        <v>6121</v>
      </c>
      <c r="E31" s="456">
        <v>29</v>
      </c>
      <c r="F31" s="460" t="s">
        <v>309</v>
      </c>
      <c r="G31" s="473">
        <v>2.2</v>
      </c>
      <c r="H31" s="459">
        <f t="shared" si="3"/>
        <v>2200000</v>
      </c>
      <c r="I31" s="460" t="s">
        <v>281</v>
      </c>
      <c r="L31" s="453"/>
      <c r="M31" s="453"/>
      <c r="N31" s="453"/>
      <c r="O31" s="453"/>
      <c r="P31" s="453"/>
    </row>
    <row r="32" spans="1:16" s="469" customFormat="1" ht="15" customHeight="1">
      <c r="A32" s="454">
        <v>4757</v>
      </c>
      <c r="B32" s="455">
        <f t="shared" si="2"/>
        <v>14757</v>
      </c>
      <c r="C32" s="454">
        <v>2219</v>
      </c>
      <c r="D32" s="454">
        <v>6121</v>
      </c>
      <c r="E32" s="456">
        <v>30</v>
      </c>
      <c r="F32" s="488" t="s">
        <v>310</v>
      </c>
      <c r="G32" s="467">
        <v>7.8</v>
      </c>
      <c r="H32" s="459">
        <f t="shared" si="3"/>
        <v>7800000</v>
      </c>
      <c r="I32" s="468" t="s">
        <v>281</v>
      </c>
      <c r="J32" s="452"/>
      <c r="L32" s="452"/>
      <c r="M32" s="452"/>
      <c r="N32" s="452"/>
      <c r="O32" s="452"/>
      <c r="P32" s="452"/>
    </row>
    <row r="33" spans="1:16" s="469" customFormat="1" ht="15" customHeight="1">
      <c r="A33" s="454">
        <v>5034</v>
      </c>
      <c r="B33" s="455">
        <f t="shared" si="2"/>
        <v>15034</v>
      </c>
      <c r="C33" s="454">
        <v>5311</v>
      </c>
      <c r="D33" s="454">
        <v>6121</v>
      </c>
      <c r="E33" s="456">
        <v>31</v>
      </c>
      <c r="F33" s="460" t="s">
        <v>311</v>
      </c>
      <c r="G33" s="467">
        <v>4</v>
      </c>
      <c r="H33" s="459">
        <f t="shared" si="3"/>
        <v>4000000</v>
      </c>
      <c r="I33" s="489" t="s">
        <v>312</v>
      </c>
      <c r="J33" s="452"/>
      <c r="L33" s="452"/>
      <c r="M33" s="452"/>
      <c r="N33" s="452"/>
      <c r="O33" s="452"/>
      <c r="P33" s="452"/>
    </row>
    <row r="34" spans="1:16" s="469" customFormat="1" ht="15" customHeight="1">
      <c r="A34" s="454">
        <v>4858</v>
      </c>
      <c r="B34" s="455">
        <f t="shared" si="2"/>
        <v>14858</v>
      </c>
      <c r="C34" s="454">
        <v>2219</v>
      </c>
      <c r="D34" s="454">
        <v>6121</v>
      </c>
      <c r="E34" s="456">
        <v>32</v>
      </c>
      <c r="F34" s="488" t="s">
        <v>313</v>
      </c>
      <c r="G34" s="467">
        <v>9.5</v>
      </c>
      <c r="H34" s="459">
        <f t="shared" si="3"/>
        <v>9500000</v>
      </c>
      <c r="I34" s="468" t="s">
        <v>281</v>
      </c>
      <c r="J34" s="452"/>
      <c r="L34" s="452"/>
      <c r="M34" s="452"/>
      <c r="N34" s="452"/>
      <c r="O34" s="452"/>
      <c r="P34" s="452"/>
    </row>
    <row r="35" spans="1:16" ht="15" customHeight="1">
      <c r="A35" s="461">
        <v>4927</v>
      </c>
      <c r="B35" s="455">
        <f t="shared" si="2"/>
        <v>14927</v>
      </c>
      <c r="C35" s="461">
        <v>2141</v>
      </c>
      <c r="D35" s="461">
        <v>6122</v>
      </c>
      <c r="E35" s="456">
        <v>33</v>
      </c>
      <c r="F35" s="460" t="s">
        <v>314</v>
      </c>
      <c r="G35" s="458">
        <v>2.17</v>
      </c>
      <c r="H35" s="459">
        <f t="shared" si="3"/>
        <v>2170000</v>
      </c>
      <c r="I35" s="490" t="s">
        <v>315</v>
      </c>
      <c r="J35" s="481"/>
      <c r="K35" s="453"/>
      <c r="L35" s="453"/>
      <c r="M35" s="453"/>
      <c r="N35" s="453"/>
      <c r="O35" s="453"/>
      <c r="P35" s="453"/>
    </row>
    <row r="36" spans="1:16" ht="15" customHeight="1">
      <c r="A36" s="461">
        <v>4799</v>
      </c>
      <c r="B36" s="455">
        <f t="shared" si="2"/>
        <v>14799</v>
      </c>
      <c r="C36" s="461">
        <v>2212</v>
      </c>
      <c r="D36" s="461">
        <v>6121</v>
      </c>
      <c r="E36" s="456">
        <v>34</v>
      </c>
      <c r="F36" s="482" t="s">
        <v>316</v>
      </c>
      <c r="G36" s="458">
        <v>3.7</v>
      </c>
      <c r="H36" s="459">
        <f t="shared" si="3"/>
        <v>3700000</v>
      </c>
      <c r="I36" s="464" t="s">
        <v>281</v>
      </c>
      <c r="J36" s="465"/>
      <c r="K36" s="453"/>
      <c r="L36" s="453"/>
      <c r="M36" s="453"/>
      <c r="N36" s="453"/>
      <c r="O36" s="453"/>
      <c r="P36" s="453"/>
    </row>
    <row r="37" spans="1:16" ht="15" customHeight="1">
      <c r="A37" s="461">
        <v>4522</v>
      </c>
      <c r="B37" s="455">
        <f t="shared" si="2"/>
        <v>14522</v>
      </c>
      <c r="C37" s="461">
        <v>2212</v>
      </c>
      <c r="D37" s="461">
        <v>6121</v>
      </c>
      <c r="E37" s="456">
        <v>35</v>
      </c>
      <c r="F37" s="482" t="s">
        <v>317</v>
      </c>
      <c r="G37" s="463">
        <v>14.5</v>
      </c>
      <c r="H37" s="459">
        <v>14500000</v>
      </c>
      <c r="I37" s="464" t="s">
        <v>281</v>
      </c>
      <c r="J37" s="465"/>
      <c r="L37" s="453"/>
      <c r="M37" s="453"/>
      <c r="N37" s="453"/>
      <c r="O37" s="453"/>
      <c r="P37" s="453"/>
    </row>
    <row r="38" spans="1:16" ht="15" customHeight="1">
      <c r="A38" s="456">
        <v>4459</v>
      </c>
      <c r="B38" s="455">
        <f t="shared" si="2"/>
        <v>14459</v>
      </c>
      <c r="C38" s="461">
        <v>2212</v>
      </c>
      <c r="D38" s="461">
        <v>6121</v>
      </c>
      <c r="E38" s="456">
        <v>36</v>
      </c>
      <c r="F38" s="457" t="s">
        <v>318</v>
      </c>
      <c r="G38" s="467">
        <v>1</v>
      </c>
      <c r="H38" s="459">
        <f>G38*1000000</f>
        <v>1000000</v>
      </c>
      <c r="I38" s="464" t="s">
        <v>281</v>
      </c>
      <c r="J38" s="481"/>
      <c r="K38" s="453"/>
      <c r="L38" s="453"/>
      <c r="M38" s="453"/>
      <c r="N38" s="453"/>
      <c r="O38" s="453"/>
      <c r="P38" s="453"/>
    </row>
    <row r="39" spans="1:16" ht="15" customHeight="1">
      <c r="A39" s="461">
        <v>4948</v>
      </c>
      <c r="B39" s="455">
        <f t="shared" si="2"/>
        <v>14948</v>
      </c>
      <c r="C39" s="461">
        <v>2219</v>
      </c>
      <c r="D39" s="461">
        <v>6121</v>
      </c>
      <c r="E39" s="456">
        <v>37</v>
      </c>
      <c r="F39" s="488" t="s">
        <v>319</v>
      </c>
      <c r="G39" s="467">
        <v>1.5</v>
      </c>
      <c r="H39" s="459">
        <f>G39*1000000</f>
        <v>1500000</v>
      </c>
      <c r="I39" s="464" t="s">
        <v>281</v>
      </c>
      <c r="J39" s="491"/>
      <c r="K39" s="453"/>
      <c r="L39" s="453"/>
      <c r="M39" s="453"/>
      <c r="N39" s="453"/>
      <c r="O39" s="453"/>
      <c r="P39" s="453"/>
    </row>
    <row r="40" spans="1:16" ht="15" customHeight="1">
      <c r="A40" s="461">
        <v>1003</v>
      </c>
      <c r="B40" s="455">
        <f t="shared" si="2"/>
        <v>11003</v>
      </c>
      <c r="C40" s="461">
        <v>2219</v>
      </c>
      <c r="D40" s="461">
        <v>6121</v>
      </c>
      <c r="E40" s="456">
        <v>38</v>
      </c>
      <c r="F40" s="460" t="s">
        <v>320</v>
      </c>
      <c r="G40" s="473">
        <v>1.45</v>
      </c>
      <c r="H40" s="459">
        <f>G40*1000000</f>
        <v>1450000</v>
      </c>
      <c r="I40" s="460" t="s">
        <v>281</v>
      </c>
      <c r="L40" s="453"/>
      <c r="M40" s="453"/>
      <c r="N40" s="453"/>
      <c r="O40" s="453"/>
      <c r="P40" s="453"/>
    </row>
    <row r="41" spans="1:16" ht="15" customHeight="1">
      <c r="A41" s="454"/>
      <c r="B41" s="455">
        <v>14283</v>
      </c>
      <c r="C41" s="454">
        <v>3113</v>
      </c>
      <c r="D41" s="454">
        <v>6121</v>
      </c>
      <c r="E41" s="456">
        <v>39</v>
      </c>
      <c r="F41" s="460" t="s">
        <v>321</v>
      </c>
      <c r="G41" s="492">
        <v>0.05</v>
      </c>
      <c r="H41" s="459">
        <f>G41*1000000</f>
        <v>50000</v>
      </c>
      <c r="I41" s="460" t="s">
        <v>281</v>
      </c>
      <c r="L41" s="453"/>
      <c r="M41" s="453"/>
      <c r="N41" s="453"/>
      <c r="O41" s="453"/>
      <c r="P41" s="453"/>
    </row>
    <row r="42" spans="1:16" ht="15" customHeight="1">
      <c r="A42" s="461">
        <v>4899</v>
      </c>
      <c r="B42" s="455">
        <f>A42+10000</f>
        <v>14899</v>
      </c>
      <c r="C42" s="461">
        <v>3113</v>
      </c>
      <c r="D42" s="461">
        <v>6121</v>
      </c>
      <c r="E42" s="456">
        <v>40</v>
      </c>
      <c r="F42" s="482" t="s">
        <v>322</v>
      </c>
      <c r="G42" s="463">
        <v>8</v>
      </c>
      <c r="H42" s="459">
        <v>8000000</v>
      </c>
      <c r="I42" s="464" t="s">
        <v>281</v>
      </c>
      <c r="J42" s="465"/>
      <c r="L42" s="453"/>
      <c r="M42" s="453"/>
      <c r="N42" s="453"/>
      <c r="O42" s="453"/>
      <c r="P42" s="453"/>
    </row>
    <row r="43" spans="1:16" ht="15" customHeight="1" thickBot="1">
      <c r="A43" s="461">
        <v>4343</v>
      </c>
      <c r="B43" s="455">
        <f>A43+10000</f>
        <v>14343</v>
      </c>
      <c r="C43" s="461">
        <v>3113</v>
      </c>
      <c r="D43" s="461">
        <v>6121</v>
      </c>
      <c r="E43" s="456">
        <v>41</v>
      </c>
      <c r="F43" s="483" t="s">
        <v>323</v>
      </c>
      <c r="G43" s="467">
        <v>7.3</v>
      </c>
      <c r="H43" s="459">
        <f>G43*1000000</f>
        <v>7300000</v>
      </c>
      <c r="I43" s="464" t="s">
        <v>281</v>
      </c>
      <c r="J43" s="471"/>
      <c r="K43" s="453"/>
      <c r="L43" s="453"/>
      <c r="M43" s="453"/>
      <c r="N43" s="453"/>
      <c r="O43" s="453"/>
      <c r="P43" s="453"/>
    </row>
    <row r="44" spans="1:16" s="404" customFormat="1" ht="15" customHeight="1" thickBot="1">
      <c r="A44" s="493"/>
      <c r="B44" s="493"/>
      <c r="C44" s="493"/>
      <c r="D44" s="493"/>
      <c r="E44" s="493"/>
      <c r="F44" s="494" t="s">
        <v>324</v>
      </c>
      <c r="G44" s="495">
        <f>SUM(G3:G43)</f>
        <v>369.02000000000004</v>
      </c>
      <c r="H44" s="496">
        <f>SUM(H3:H43)</f>
        <v>372220000</v>
      </c>
      <c r="I44" s="497"/>
      <c r="J44" s="498"/>
      <c r="L44" s="498"/>
      <c r="M44" s="498"/>
      <c r="N44" s="498"/>
      <c r="O44" s="498"/>
      <c r="P44" s="498"/>
    </row>
    <row r="45" spans="1:16" s="469" customFormat="1" ht="15" customHeight="1">
      <c r="A45" s="499"/>
      <c r="B45" s="499"/>
      <c r="C45" s="499"/>
      <c r="D45" s="499"/>
      <c r="E45" s="499"/>
      <c r="F45" s="500"/>
      <c r="G45" s="450"/>
      <c r="H45" s="450"/>
      <c r="I45" s="501"/>
      <c r="J45" s="452"/>
      <c r="K45" s="452"/>
      <c r="L45" s="452"/>
      <c r="M45" s="452"/>
      <c r="N45" s="452"/>
      <c r="O45" s="452"/>
      <c r="P45" s="452"/>
    </row>
    <row r="46" spans="7:16" ht="15" customHeight="1">
      <c r="G46" s="504"/>
      <c r="H46" s="504"/>
      <c r="K46" s="453"/>
      <c r="L46" s="453"/>
      <c r="M46" s="453"/>
      <c r="N46" s="453"/>
      <c r="O46" s="453"/>
      <c r="P46" s="453"/>
    </row>
    <row r="47" spans="11:16" ht="12.75">
      <c r="K47" s="453"/>
      <c r="L47" s="453"/>
      <c r="M47" s="453"/>
      <c r="N47" s="453"/>
      <c r="O47" s="453"/>
      <c r="P47" s="453"/>
    </row>
    <row r="52" ht="12.75">
      <c r="H52" s="505" t="e">
        <f>#REF!+#REF!+#REF!+#REF!+#REF!+H44</f>
        <v>#REF!</v>
      </c>
    </row>
  </sheetData>
  <printOptions/>
  <pageMargins left="0.3937007874015748" right="0.3937007874015748" top="0.82" bottom="0.984251968503937" header="0.5118110236220472" footer="0.5118110236220472"/>
  <pageSetup firstPageNumber="1" useFirstPageNumber="1" horizontalDpi="300" verticalDpi="300" orientation="landscape" paperSize="9" scale="90" r:id="rId2"/>
  <headerFooter alignWithMargins="0">
    <oddHeader>&amp;Lv Kč&amp;C&amp;"Arial,Tučné"Schválený rozpočet investičních akcí na rok 2010 - individuální příslib&amp;R&amp;"Arial,Tučné"Část B</oddHeader>
    <oddFooter>&amp;C&amp;8&amp;P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P37"/>
  <sheetViews>
    <sheetView zoomScaleSheetLayoutView="100" workbookViewId="0" topLeftCell="A1">
      <pane xSplit="6" ySplit="1" topLeftCell="G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25" sqref="F25"/>
    </sheetView>
  </sheetViews>
  <sheetFormatPr defaultColWidth="9.140625" defaultRowHeight="12.75"/>
  <cols>
    <col min="1" max="1" width="7.7109375" style="502" hidden="1" customWidth="1"/>
    <col min="2" max="2" width="7.7109375" style="502" customWidth="1"/>
    <col min="3" max="3" width="7.421875" style="502" customWidth="1"/>
    <col min="4" max="5" width="8.00390625" style="502" customWidth="1"/>
    <col min="6" max="6" width="65.28125" style="503" customWidth="1"/>
    <col min="7" max="7" width="4.28125" style="505" hidden="1" customWidth="1"/>
    <col min="8" max="8" width="19.140625" style="505" customWidth="1"/>
    <col min="9" max="9" width="36.7109375" style="451" customWidth="1"/>
    <col min="10" max="10" width="22.140625" style="452" customWidth="1"/>
    <col min="11" max="11" width="15.00390625" style="0" customWidth="1"/>
    <col min="12" max="12" width="8.7109375" style="0" customWidth="1"/>
  </cols>
  <sheetData>
    <row r="1" spans="1:9" s="445" customFormat="1" ht="42.75" customHeight="1" thickBot="1">
      <c r="A1" s="443" t="s">
        <v>274</v>
      </c>
      <c r="B1" s="443" t="s">
        <v>274</v>
      </c>
      <c r="C1" s="443" t="s">
        <v>41</v>
      </c>
      <c r="D1" s="443" t="s">
        <v>275</v>
      </c>
      <c r="E1" s="443"/>
      <c r="F1" s="443" t="s">
        <v>276</v>
      </c>
      <c r="G1" s="444" t="s">
        <v>277</v>
      </c>
      <c r="H1" s="444" t="s">
        <v>394</v>
      </c>
      <c r="I1" s="443" t="s">
        <v>414</v>
      </c>
    </row>
    <row r="2" spans="1:16" ht="29.25" customHeight="1">
      <c r="A2" s="446" t="s">
        <v>325</v>
      </c>
      <c r="B2" s="506" t="s">
        <v>325</v>
      </c>
      <c r="C2" s="447"/>
      <c r="D2" s="447"/>
      <c r="E2" s="507"/>
      <c r="F2" s="448"/>
      <c r="G2" s="508"/>
      <c r="H2" s="450"/>
      <c r="K2" s="453"/>
      <c r="L2" s="453"/>
      <c r="M2" s="453"/>
      <c r="N2" s="453"/>
      <c r="O2" s="453"/>
      <c r="P2" s="453"/>
    </row>
    <row r="3" spans="1:16" ht="15" customHeight="1">
      <c r="A3" s="509">
        <v>4933</v>
      </c>
      <c r="B3" s="510">
        <f aca="true" t="shared" si="0" ref="B3:B11">A3+20000</f>
        <v>24933</v>
      </c>
      <c r="C3" s="454">
        <v>2219</v>
      </c>
      <c r="D3" s="454">
        <v>6121</v>
      </c>
      <c r="E3" s="511">
        <v>1</v>
      </c>
      <c r="F3" s="488" t="s">
        <v>326</v>
      </c>
      <c r="G3" s="458">
        <v>0.21</v>
      </c>
      <c r="H3" s="473">
        <f aca="true" t="shared" si="1" ref="H3:H34">G3*1000000</f>
        <v>210000</v>
      </c>
      <c r="I3" s="512" t="s">
        <v>281</v>
      </c>
      <c r="K3" s="453"/>
      <c r="L3" s="453"/>
      <c r="M3" s="453"/>
      <c r="N3" s="453"/>
      <c r="O3" s="453"/>
      <c r="P3" s="453"/>
    </row>
    <row r="4" spans="1:16" ht="15" customHeight="1">
      <c r="A4" s="454">
        <v>5007</v>
      </c>
      <c r="B4" s="510">
        <f t="shared" si="0"/>
        <v>25007</v>
      </c>
      <c r="C4" s="454">
        <v>3429</v>
      </c>
      <c r="D4" s="454">
        <v>6121</v>
      </c>
      <c r="E4" s="461">
        <v>2</v>
      </c>
      <c r="F4" s="488" t="s">
        <v>327</v>
      </c>
      <c r="G4" s="458">
        <v>0.35</v>
      </c>
      <c r="H4" s="473">
        <f t="shared" si="1"/>
        <v>350000</v>
      </c>
      <c r="I4" s="512" t="s">
        <v>281</v>
      </c>
      <c r="K4" s="453"/>
      <c r="L4" s="453"/>
      <c r="M4" s="453"/>
      <c r="N4" s="453"/>
      <c r="O4" s="453"/>
      <c r="P4" s="453"/>
    </row>
    <row r="5" spans="1:16" ht="15" customHeight="1">
      <c r="A5" s="454">
        <v>4190</v>
      </c>
      <c r="B5" s="510">
        <f t="shared" si="0"/>
        <v>24190</v>
      </c>
      <c r="C5" s="454">
        <v>2321</v>
      </c>
      <c r="D5" s="454">
        <v>6121</v>
      </c>
      <c r="E5" s="511">
        <v>3</v>
      </c>
      <c r="F5" s="488" t="s">
        <v>328</v>
      </c>
      <c r="G5" s="458">
        <v>2.5</v>
      </c>
      <c r="H5" s="473">
        <f t="shared" si="1"/>
        <v>2500000</v>
      </c>
      <c r="I5" s="512" t="s">
        <v>281</v>
      </c>
      <c r="K5" s="453"/>
      <c r="L5" s="453"/>
      <c r="M5" s="453"/>
      <c r="N5" s="453"/>
      <c r="O5" s="453"/>
      <c r="P5" s="453"/>
    </row>
    <row r="6" spans="1:16" ht="15" customHeight="1">
      <c r="A6" s="454">
        <v>4517</v>
      </c>
      <c r="B6" s="510">
        <f t="shared" si="0"/>
        <v>24517</v>
      </c>
      <c r="C6" s="454">
        <v>3635</v>
      </c>
      <c r="D6" s="454">
        <v>6121</v>
      </c>
      <c r="E6" s="461">
        <v>4</v>
      </c>
      <c r="F6" s="488" t="s">
        <v>329</v>
      </c>
      <c r="G6" s="458">
        <v>0.8</v>
      </c>
      <c r="H6" s="473">
        <f t="shared" si="1"/>
        <v>800000</v>
      </c>
      <c r="I6" s="512" t="s">
        <v>281</v>
      </c>
      <c r="K6" s="453"/>
      <c r="L6" s="453"/>
      <c r="M6" s="453"/>
      <c r="N6" s="453"/>
      <c r="O6" s="453"/>
      <c r="P6" s="453"/>
    </row>
    <row r="7" spans="1:16" ht="15" customHeight="1">
      <c r="A7" s="454">
        <v>4786</v>
      </c>
      <c r="B7" s="510">
        <f t="shared" si="0"/>
        <v>24786</v>
      </c>
      <c r="C7" s="454">
        <v>4351</v>
      </c>
      <c r="D7" s="454">
        <v>6121</v>
      </c>
      <c r="E7" s="511">
        <v>5</v>
      </c>
      <c r="F7" s="488" t="s">
        <v>330</v>
      </c>
      <c r="G7" s="458">
        <v>0.3</v>
      </c>
      <c r="H7" s="473">
        <f t="shared" si="1"/>
        <v>300000</v>
      </c>
      <c r="I7" s="512" t="s">
        <v>281</v>
      </c>
      <c r="K7" s="453"/>
      <c r="L7" s="453"/>
      <c r="M7" s="453"/>
      <c r="N7" s="453"/>
      <c r="O7" s="453"/>
      <c r="P7" s="453"/>
    </row>
    <row r="8" spans="1:16" ht="15" customHeight="1">
      <c r="A8" s="454">
        <v>5039</v>
      </c>
      <c r="B8" s="510">
        <f t="shared" si="0"/>
        <v>25039</v>
      </c>
      <c r="C8" s="454">
        <v>2321</v>
      </c>
      <c r="D8" s="454">
        <v>6121</v>
      </c>
      <c r="E8" s="461">
        <v>6</v>
      </c>
      <c r="F8" s="488" t="s">
        <v>331</v>
      </c>
      <c r="G8" s="458">
        <v>0.3</v>
      </c>
      <c r="H8" s="473">
        <f t="shared" si="1"/>
        <v>300000</v>
      </c>
      <c r="I8" s="512" t="s">
        <v>281</v>
      </c>
      <c r="K8" s="453"/>
      <c r="L8" s="453"/>
      <c r="M8" s="453"/>
      <c r="N8" s="453"/>
      <c r="O8" s="453"/>
      <c r="P8" s="453"/>
    </row>
    <row r="9" spans="1:16" ht="15" customHeight="1">
      <c r="A9" s="454">
        <v>5006</v>
      </c>
      <c r="B9" s="510">
        <f t="shared" si="0"/>
        <v>25006</v>
      </c>
      <c r="C9" s="454">
        <v>2212</v>
      </c>
      <c r="D9" s="454">
        <v>6121</v>
      </c>
      <c r="E9" s="511">
        <v>7</v>
      </c>
      <c r="F9" s="488" t="s">
        <v>332</v>
      </c>
      <c r="G9" s="458">
        <v>0.1</v>
      </c>
      <c r="H9" s="473">
        <f t="shared" si="1"/>
        <v>100000</v>
      </c>
      <c r="I9" s="512" t="s">
        <v>281</v>
      </c>
      <c r="K9" s="453"/>
      <c r="L9" s="453"/>
      <c r="M9" s="453"/>
      <c r="N9" s="453"/>
      <c r="O9" s="453"/>
      <c r="P9" s="453"/>
    </row>
    <row r="10" spans="1:16" ht="15" customHeight="1">
      <c r="A10" s="454">
        <v>4853</v>
      </c>
      <c r="B10" s="510">
        <f t="shared" si="0"/>
        <v>24853</v>
      </c>
      <c r="C10" s="454">
        <v>2212</v>
      </c>
      <c r="D10" s="454">
        <v>6121</v>
      </c>
      <c r="E10" s="461">
        <v>8</v>
      </c>
      <c r="F10" s="488" t="s">
        <v>333</v>
      </c>
      <c r="G10" s="458">
        <v>0.04</v>
      </c>
      <c r="H10" s="473">
        <f t="shared" si="1"/>
        <v>40000</v>
      </c>
      <c r="I10" s="512" t="s">
        <v>281</v>
      </c>
      <c r="K10" s="453"/>
      <c r="L10" s="453"/>
      <c r="M10" s="453"/>
      <c r="N10" s="453"/>
      <c r="O10" s="453"/>
      <c r="P10" s="453"/>
    </row>
    <row r="11" spans="1:16" ht="15" customHeight="1">
      <c r="A11" s="454">
        <v>5079</v>
      </c>
      <c r="B11" s="510">
        <f t="shared" si="0"/>
        <v>25079</v>
      </c>
      <c r="C11" s="454">
        <v>3632</v>
      </c>
      <c r="D11" s="454">
        <v>6121</v>
      </c>
      <c r="E11" s="511">
        <v>9</v>
      </c>
      <c r="F11" s="488" t="s">
        <v>334</v>
      </c>
      <c r="G11" s="458">
        <v>0.15</v>
      </c>
      <c r="H11" s="473">
        <f t="shared" si="1"/>
        <v>150000</v>
      </c>
      <c r="I11" s="512" t="s">
        <v>281</v>
      </c>
      <c r="K11" s="453"/>
      <c r="L11" s="453"/>
      <c r="M11" s="453"/>
      <c r="N11" s="453"/>
      <c r="O11" s="453"/>
      <c r="P11" s="453"/>
    </row>
    <row r="12" spans="1:16" ht="15" customHeight="1">
      <c r="A12" s="454"/>
      <c r="B12" s="510">
        <v>24983</v>
      </c>
      <c r="C12" s="454">
        <v>2212</v>
      </c>
      <c r="D12" s="454">
        <v>6121</v>
      </c>
      <c r="E12" s="461">
        <v>10</v>
      </c>
      <c r="F12" s="488" t="s">
        <v>335</v>
      </c>
      <c r="G12" s="458">
        <v>0.5</v>
      </c>
      <c r="H12" s="473">
        <f t="shared" si="1"/>
        <v>500000</v>
      </c>
      <c r="I12" s="512" t="s">
        <v>281</v>
      </c>
      <c r="K12" s="453"/>
      <c r="L12" s="453"/>
      <c r="M12" s="453"/>
      <c r="N12" s="453"/>
      <c r="O12" s="453"/>
      <c r="P12" s="453"/>
    </row>
    <row r="13" spans="1:16" ht="15" customHeight="1">
      <c r="A13" s="454">
        <v>4910</v>
      </c>
      <c r="B13" s="510">
        <f aca="true" t="shared" si="2" ref="B13:B34">A13+20000</f>
        <v>24910</v>
      </c>
      <c r="C13" s="454">
        <v>2219</v>
      </c>
      <c r="D13" s="454">
        <v>6121</v>
      </c>
      <c r="E13" s="511">
        <v>11</v>
      </c>
      <c r="F13" s="488" t="s">
        <v>336</v>
      </c>
      <c r="G13" s="458">
        <v>0.05</v>
      </c>
      <c r="H13" s="473">
        <f t="shared" si="1"/>
        <v>50000</v>
      </c>
      <c r="I13" s="512" t="s">
        <v>281</v>
      </c>
      <c r="K13" s="453"/>
      <c r="L13" s="453"/>
      <c r="M13" s="453"/>
      <c r="N13" s="453"/>
      <c r="O13" s="453"/>
      <c r="P13" s="453"/>
    </row>
    <row r="14" spans="1:16" ht="15" customHeight="1">
      <c r="A14" s="454">
        <v>4866</v>
      </c>
      <c r="B14" s="510">
        <f t="shared" si="2"/>
        <v>24866</v>
      </c>
      <c r="C14" s="454">
        <v>2219</v>
      </c>
      <c r="D14" s="454">
        <v>6121</v>
      </c>
      <c r="E14" s="461">
        <v>12</v>
      </c>
      <c r="F14" s="488" t="s">
        <v>337</v>
      </c>
      <c r="G14" s="458">
        <v>0.3</v>
      </c>
      <c r="H14" s="473">
        <f t="shared" si="1"/>
        <v>300000</v>
      </c>
      <c r="I14" s="512" t="s">
        <v>281</v>
      </c>
      <c r="K14" s="453"/>
      <c r="L14" s="453"/>
      <c r="M14" s="453"/>
      <c r="N14" s="453"/>
      <c r="O14" s="453"/>
      <c r="P14" s="453"/>
    </row>
    <row r="15" spans="1:16" ht="15" customHeight="1">
      <c r="A15" s="513" t="s">
        <v>338</v>
      </c>
      <c r="B15" s="510">
        <f t="shared" si="2"/>
        <v>20723</v>
      </c>
      <c r="C15" s="511">
        <v>2212</v>
      </c>
      <c r="D15" s="511">
        <v>6121</v>
      </c>
      <c r="E15" s="511">
        <v>13</v>
      </c>
      <c r="F15" s="514" t="s">
        <v>339</v>
      </c>
      <c r="G15" s="467">
        <v>0.8</v>
      </c>
      <c r="H15" s="473">
        <f t="shared" si="1"/>
        <v>800000</v>
      </c>
      <c r="I15" s="512" t="s">
        <v>281</v>
      </c>
      <c r="K15" s="453"/>
      <c r="L15" s="453"/>
      <c r="M15" s="453"/>
      <c r="N15" s="453"/>
      <c r="O15" s="453"/>
      <c r="P15" s="453"/>
    </row>
    <row r="16" spans="1:16" ht="15" customHeight="1">
      <c r="A16" s="461">
        <v>4194</v>
      </c>
      <c r="B16" s="510">
        <f t="shared" si="2"/>
        <v>24194</v>
      </c>
      <c r="C16" s="454">
        <v>2219</v>
      </c>
      <c r="D16" s="454">
        <v>6121</v>
      </c>
      <c r="E16" s="461">
        <v>14</v>
      </c>
      <c r="F16" s="460" t="s">
        <v>290</v>
      </c>
      <c r="G16" s="458">
        <v>0.15</v>
      </c>
      <c r="H16" s="473">
        <f t="shared" si="1"/>
        <v>150000</v>
      </c>
      <c r="I16" s="512" t="s">
        <v>281</v>
      </c>
      <c r="K16" s="453"/>
      <c r="L16" s="453"/>
      <c r="M16" s="453"/>
      <c r="N16" s="453"/>
      <c r="O16" s="453"/>
      <c r="P16" s="453"/>
    </row>
    <row r="17" spans="1:16" ht="15" customHeight="1">
      <c r="A17" s="454">
        <v>4865</v>
      </c>
      <c r="B17" s="510">
        <f t="shared" si="2"/>
        <v>24865</v>
      </c>
      <c r="C17" s="454">
        <v>2219</v>
      </c>
      <c r="D17" s="454">
        <v>6121</v>
      </c>
      <c r="E17" s="511">
        <v>15</v>
      </c>
      <c r="F17" s="488" t="s">
        <v>340</v>
      </c>
      <c r="G17" s="458">
        <v>0.8</v>
      </c>
      <c r="H17" s="473">
        <f t="shared" si="1"/>
        <v>800000</v>
      </c>
      <c r="I17" s="512" t="s">
        <v>281</v>
      </c>
      <c r="K17" s="453"/>
      <c r="L17" s="453"/>
      <c r="M17" s="453"/>
      <c r="N17" s="453"/>
      <c r="O17" s="453"/>
      <c r="P17" s="453"/>
    </row>
    <row r="18" spans="1:16" ht="15" customHeight="1">
      <c r="A18" s="454">
        <v>5021</v>
      </c>
      <c r="B18" s="510">
        <f t="shared" si="2"/>
        <v>25021</v>
      </c>
      <c r="C18" s="454">
        <v>2212</v>
      </c>
      <c r="D18" s="454">
        <v>6121</v>
      </c>
      <c r="E18" s="461">
        <v>16</v>
      </c>
      <c r="F18" s="488" t="s">
        <v>341</v>
      </c>
      <c r="G18" s="458">
        <v>0.1</v>
      </c>
      <c r="H18" s="473">
        <f t="shared" si="1"/>
        <v>100000</v>
      </c>
      <c r="I18" s="512" t="s">
        <v>281</v>
      </c>
      <c r="K18" s="453"/>
      <c r="L18" s="453"/>
      <c r="M18" s="453"/>
      <c r="N18" s="453"/>
      <c r="O18" s="453"/>
      <c r="P18" s="453"/>
    </row>
    <row r="19" spans="1:16" ht="15" customHeight="1">
      <c r="A19" s="454">
        <v>4455</v>
      </c>
      <c r="B19" s="510">
        <f t="shared" si="2"/>
        <v>24455</v>
      </c>
      <c r="C19" s="454">
        <v>2212</v>
      </c>
      <c r="D19" s="454">
        <v>6121</v>
      </c>
      <c r="E19" s="511">
        <v>17</v>
      </c>
      <c r="F19" s="488" t="s">
        <v>300</v>
      </c>
      <c r="G19" s="458">
        <v>0.8</v>
      </c>
      <c r="H19" s="473">
        <f t="shared" si="1"/>
        <v>800000</v>
      </c>
      <c r="I19" s="512" t="s">
        <v>281</v>
      </c>
      <c r="K19" s="453"/>
      <c r="L19" s="453"/>
      <c r="M19" s="453"/>
      <c r="N19" s="453"/>
      <c r="O19" s="453"/>
      <c r="P19" s="453"/>
    </row>
    <row r="20" spans="1:16" ht="15" customHeight="1">
      <c r="A20" s="454">
        <v>969</v>
      </c>
      <c r="B20" s="510">
        <f t="shared" si="2"/>
        <v>20969</v>
      </c>
      <c r="C20" s="454">
        <v>2212</v>
      </c>
      <c r="D20" s="454">
        <v>6121</v>
      </c>
      <c r="E20" s="461">
        <v>18</v>
      </c>
      <c r="F20" s="488" t="s">
        <v>342</v>
      </c>
      <c r="G20" s="458">
        <v>0.45</v>
      </c>
      <c r="H20" s="473">
        <f t="shared" si="1"/>
        <v>450000</v>
      </c>
      <c r="I20" s="512" t="s">
        <v>281</v>
      </c>
      <c r="K20" s="453"/>
      <c r="L20" s="453"/>
      <c r="M20" s="453"/>
      <c r="N20" s="453"/>
      <c r="O20" s="453"/>
      <c r="P20" s="453"/>
    </row>
    <row r="21" spans="1:16" ht="15" customHeight="1">
      <c r="A21" s="454">
        <v>4964</v>
      </c>
      <c r="B21" s="510">
        <f t="shared" si="2"/>
        <v>24964</v>
      </c>
      <c r="C21" s="454">
        <v>2212</v>
      </c>
      <c r="D21" s="454">
        <v>6121</v>
      </c>
      <c r="E21" s="511">
        <v>19</v>
      </c>
      <c r="F21" s="460" t="s">
        <v>343</v>
      </c>
      <c r="G21" s="458">
        <v>0.04</v>
      </c>
      <c r="H21" s="473">
        <f t="shared" si="1"/>
        <v>40000</v>
      </c>
      <c r="I21" s="512" t="s">
        <v>281</v>
      </c>
      <c r="K21" s="453"/>
      <c r="L21" s="453"/>
      <c r="M21" s="453"/>
      <c r="N21" s="453"/>
      <c r="O21" s="453"/>
      <c r="P21" s="453"/>
    </row>
    <row r="22" spans="1:16" ht="15" customHeight="1">
      <c r="A22" s="454">
        <v>4864</v>
      </c>
      <c r="B22" s="510">
        <f t="shared" si="2"/>
        <v>24864</v>
      </c>
      <c r="C22" s="454">
        <v>2212</v>
      </c>
      <c r="D22" s="454">
        <v>6121</v>
      </c>
      <c r="E22" s="461">
        <v>20</v>
      </c>
      <c r="F22" s="488" t="s">
        <v>344</v>
      </c>
      <c r="G22" s="458">
        <v>2</v>
      </c>
      <c r="H22" s="473">
        <f t="shared" si="1"/>
        <v>2000000</v>
      </c>
      <c r="I22" s="512" t="s">
        <v>281</v>
      </c>
      <c r="K22" s="453"/>
      <c r="L22" s="453"/>
      <c r="M22" s="453"/>
      <c r="N22" s="453"/>
      <c r="O22" s="453"/>
      <c r="P22" s="453"/>
    </row>
    <row r="23" spans="1:16" ht="15" customHeight="1">
      <c r="A23" s="454">
        <v>4188</v>
      </c>
      <c r="B23" s="510">
        <f t="shared" si="2"/>
        <v>24188</v>
      </c>
      <c r="C23" s="454">
        <v>2333</v>
      </c>
      <c r="D23" s="454">
        <v>6121</v>
      </c>
      <c r="E23" s="511">
        <v>21</v>
      </c>
      <c r="F23" s="488" t="s">
        <v>345</v>
      </c>
      <c r="G23" s="458">
        <v>0.05</v>
      </c>
      <c r="H23" s="473">
        <f t="shared" si="1"/>
        <v>50000</v>
      </c>
      <c r="I23" s="512" t="s">
        <v>281</v>
      </c>
      <c r="K23" s="453"/>
      <c r="L23" s="453"/>
      <c r="M23" s="453"/>
      <c r="N23" s="453"/>
      <c r="O23" s="453"/>
      <c r="P23" s="453"/>
    </row>
    <row r="24" spans="1:16" ht="15" customHeight="1">
      <c r="A24" s="454">
        <v>4759</v>
      </c>
      <c r="B24" s="510">
        <f t="shared" si="2"/>
        <v>24759</v>
      </c>
      <c r="C24" s="454">
        <v>2321</v>
      </c>
      <c r="D24" s="454">
        <v>6121</v>
      </c>
      <c r="E24" s="461">
        <v>22</v>
      </c>
      <c r="F24" s="488" t="s">
        <v>346</v>
      </c>
      <c r="G24" s="458">
        <v>0.45</v>
      </c>
      <c r="H24" s="473">
        <f t="shared" si="1"/>
        <v>450000</v>
      </c>
      <c r="I24" s="512" t="s">
        <v>281</v>
      </c>
      <c r="K24" s="453"/>
      <c r="L24" s="453"/>
      <c r="M24" s="453"/>
      <c r="N24" s="453"/>
      <c r="O24" s="453"/>
      <c r="P24" s="453"/>
    </row>
    <row r="25" spans="1:10" s="453" customFormat="1" ht="15" customHeight="1">
      <c r="A25" s="461" t="s">
        <v>347</v>
      </c>
      <c r="B25" s="510">
        <f t="shared" si="2"/>
        <v>25037</v>
      </c>
      <c r="C25" s="461">
        <v>2212</v>
      </c>
      <c r="D25" s="461">
        <v>6121</v>
      </c>
      <c r="E25" s="511">
        <v>23</v>
      </c>
      <c r="F25" s="514" t="s">
        <v>348</v>
      </c>
      <c r="G25" s="467">
        <v>0.05</v>
      </c>
      <c r="H25" s="473">
        <f t="shared" si="1"/>
        <v>50000</v>
      </c>
      <c r="I25" s="512" t="s">
        <v>281</v>
      </c>
      <c r="J25" s="452"/>
    </row>
    <row r="26" spans="1:16" ht="15" customHeight="1">
      <c r="A26" s="454">
        <v>4367</v>
      </c>
      <c r="B26" s="510">
        <f t="shared" si="2"/>
        <v>24367</v>
      </c>
      <c r="C26" s="454">
        <v>2219</v>
      </c>
      <c r="D26" s="454">
        <v>6121</v>
      </c>
      <c r="E26" s="461">
        <v>24</v>
      </c>
      <c r="F26" s="488" t="s">
        <v>349</v>
      </c>
      <c r="G26" s="458">
        <v>0.35</v>
      </c>
      <c r="H26" s="473">
        <f t="shared" si="1"/>
        <v>350000</v>
      </c>
      <c r="I26" s="512" t="s">
        <v>281</v>
      </c>
      <c r="K26" s="453"/>
      <c r="L26" s="453"/>
      <c r="M26" s="453"/>
      <c r="N26" s="453"/>
      <c r="O26" s="453"/>
      <c r="P26" s="453"/>
    </row>
    <row r="27" spans="1:16" ht="15" customHeight="1">
      <c r="A27" s="454">
        <v>4781</v>
      </c>
      <c r="B27" s="510">
        <f t="shared" si="2"/>
        <v>24781</v>
      </c>
      <c r="C27" s="454">
        <v>2219</v>
      </c>
      <c r="D27" s="454">
        <v>6121</v>
      </c>
      <c r="E27" s="511">
        <v>25</v>
      </c>
      <c r="F27" s="488" t="s">
        <v>350</v>
      </c>
      <c r="G27" s="458">
        <v>0.44</v>
      </c>
      <c r="H27" s="473">
        <f t="shared" si="1"/>
        <v>440000</v>
      </c>
      <c r="I27" s="512" t="s">
        <v>281</v>
      </c>
      <c r="K27" s="453"/>
      <c r="L27" s="453"/>
      <c r="M27" s="453"/>
      <c r="N27" s="453"/>
      <c r="O27" s="453"/>
      <c r="P27" s="453"/>
    </row>
    <row r="28" spans="1:16" s="520" customFormat="1" ht="15" customHeight="1">
      <c r="A28" s="515">
        <v>5077</v>
      </c>
      <c r="B28" s="510">
        <f t="shared" si="2"/>
        <v>25077</v>
      </c>
      <c r="C28" s="515">
        <v>2212</v>
      </c>
      <c r="D28" s="515">
        <v>6121</v>
      </c>
      <c r="E28" s="461">
        <v>26</v>
      </c>
      <c r="F28" s="482" t="s">
        <v>351</v>
      </c>
      <c r="G28" s="516">
        <v>0.2</v>
      </c>
      <c r="H28" s="473">
        <f t="shared" si="1"/>
        <v>200000</v>
      </c>
      <c r="I28" s="512" t="s">
        <v>281</v>
      </c>
      <c r="J28" s="517"/>
      <c r="K28" s="518"/>
      <c r="L28" s="519"/>
      <c r="M28" s="519"/>
      <c r="N28" s="519"/>
      <c r="O28" s="519"/>
      <c r="P28" s="519"/>
    </row>
    <row r="29" spans="1:16" ht="15" customHeight="1">
      <c r="A29" s="461">
        <v>4780</v>
      </c>
      <c r="B29" s="510">
        <f t="shared" si="2"/>
        <v>24780</v>
      </c>
      <c r="C29" s="461">
        <v>2219</v>
      </c>
      <c r="D29" s="461">
        <v>6121</v>
      </c>
      <c r="E29" s="511">
        <v>27</v>
      </c>
      <c r="F29" s="466" t="s">
        <v>352</v>
      </c>
      <c r="G29" s="458">
        <v>0.5</v>
      </c>
      <c r="H29" s="473">
        <f t="shared" si="1"/>
        <v>500000</v>
      </c>
      <c r="I29" s="512" t="s">
        <v>281</v>
      </c>
      <c r="K29" s="453"/>
      <c r="L29" s="453"/>
      <c r="M29" s="453"/>
      <c r="N29" s="453"/>
      <c r="O29" s="453"/>
      <c r="P29" s="453"/>
    </row>
    <row r="30" spans="1:16" ht="15" customHeight="1">
      <c r="A30" s="509">
        <v>4948</v>
      </c>
      <c r="B30" s="510">
        <f t="shared" si="2"/>
        <v>24948</v>
      </c>
      <c r="C30" s="509">
        <v>2219</v>
      </c>
      <c r="D30" s="509">
        <v>6121</v>
      </c>
      <c r="E30" s="485">
        <v>28</v>
      </c>
      <c r="F30" s="523" t="s">
        <v>353</v>
      </c>
      <c r="G30" s="524">
        <v>0.35</v>
      </c>
      <c r="H30" s="547">
        <f t="shared" si="1"/>
        <v>350000</v>
      </c>
      <c r="I30" s="651" t="s">
        <v>281</v>
      </c>
      <c r="K30" s="453"/>
      <c r="L30" s="453"/>
      <c r="M30" s="453"/>
      <c r="N30" s="453"/>
      <c r="O30" s="453"/>
      <c r="P30" s="453"/>
    </row>
    <row r="31" spans="1:16" s="659" customFormat="1" ht="15" customHeight="1">
      <c r="A31" s="454">
        <v>865</v>
      </c>
      <c r="B31" s="513">
        <f t="shared" si="2"/>
        <v>20865</v>
      </c>
      <c r="C31" s="454">
        <v>3631</v>
      </c>
      <c r="D31" s="454">
        <v>6121</v>
      </c>
      <c r="E31" s="511">
        <v>29</v>
      </c>
      <c r="F31" s="488" t="s">
        <v>354</v>
      </c>
      <c r="G31" s="458">
        <v>1</v>
      </c>
      <c r="H31" s="473">
        <f t="shared" si="1"/>
        <v>1000000</v>
      </c>
      <c r="I31" s="512" t="s">
        <v>281</v>
      </c>
      <c r="J31" s="658"/>
      <c r="K31" s="658"/>
      <c r="L31" s="658"/>
      <c r="M31" s="658"/>
      <c r="N31" s="658"/>
      <c r="O31" s="658"/>
      <c r="P31" s="658"/>
    </row>
    <row r="32" spans="1:16" s="517" customFormat="1" ht="15" customHeight="1">
      <c r="A32" s="652">
        <v>4519</v>
      </c>
      <c r="B32" s="653">
        <f t="shared" si="2"/>
        <v>24519</v>
      </c>
      <c r="C32" s="652">
        <v>2141</v>
      </c>
      <c r="D32" s="652">
        <v>6121</v>
      </c>
      <c r="E32" s="654">
        <v>30</v>
      </c>
      <c r="F32" s="655" t="s">
        <v>355</v>
      </c>
      <c r="G32" s="492">
        <v>1</v>
      </c>
      <c r="H32" s="656">
        <f t="shared" si="1"/>
        <v>1000000</v>
      </c>
      <c r="I32" s="657" t="s">
        <v>281</v>
      </c>
      <c r="J32" s="521"/>
      <c r="K32" s="522"/>
      <c r="L32" s="521"/>
      <c r="M32" s="521"/>
      <c r="N32" s="521"/>
      <c r="O32" s="521"/>
      <c r="P32" s="521"/>
    </row>
    <row r="33" spans="1:16" s="517" customFormat="1" ht="15" customHeight="1">
      <c r="A33" s="454">
        <v>5045</v>
      </c>
      <c r="B33" s="510">
        <f t="shared" si="2"/>
        <v>25045</v>
      </c>
      <c r="C33" s="454">
        <v>2141</v>
      </c>
      <c r="D33" s="454">
        <v>6121</v>
      </c>
      <c r="E33" s="511">
        <v>31</v>
      </c>
      <c r="F33" s="488" t="s">
        <v>356</v>
      </c>
      <c r="G33" s="458">
        <v>1</v>
      </c>
      <c r="H33" s="473">
        <f t="shared" si="1"/>
        <v>1000000</v>
      </c>
      <c r="I33" s="512" t="s">
        <v>281</v>
      </c>
      <c r="J33" s="521"/>
      <c r="K33" s="522"/>
      <c r="L33" s="521"/>
      <c r="M33" s="521"/>
      <c r="N33" s="521"/>
      <c r="O33" s="521"/>
      <c r="P33" s="521"/>
    </row>
    <row r="34" spans="1:16" ht="15" customHeight="1" thickBot="1">
      <c r="A34" s="509">
        <v>5046</v>
      </c>
      <c r="B34" s="510">
        <f t="shared" si="2"/>
        <v>25046</v>
      </c>
      <c r="C34" s="509">
        <v>3141</v>
      </c>
      <c r="D34" s="509">
        <v>6121</v>
      </c>
      <c r="E34" s="461">
        <v>32</v>
      </c>
      <c r="F34" s="523" t="s">
        <v>357</v>
      </c>
      <c r="G34" s="524">
        <v>0.2</v>
      </c>
      <c r="H34" s="473">
        <f t="shared" si="1"/>
        <v>200000</v>
      </c>
      <c r="I34" s="512" t="s">
        <v>281</v>
      </c>
      <c r="K34" s="453"/>
      <c r="L34" s="453"/>
      <c r="M34" s="453"/>
      <c r="N34" s="453"/>
      <c r="O34" s="453"/>
      <c r="P34" s="453"/>
    </row>
    <row r="35" spans="1:16" s="531" customFormat="1" ht="15" customHeight="1" thickBot="1">
      <c r="A35" s="525"/>
      <c r="B35" s="525"/>
      <c r="C35" s="525"/>
      <c r="D35" s="525"/>
      <c r="E35" s="525"/>
      <c r="F35" s="526" t="s">
        <v>324</v>
      </c>
      <c r="G35" s="527"/>
      <c r="H35" s="528">
        <f>SUM(G3:G34)*1000000</f>
        <v>16329999.999999994</v>
      </c>
      <c r="I35" s="497"/>
      <c r="J35" s="529"/>
      <c r="K35" s="530"/>
      <c r="L35" s="529"/>
      <c r="M35" s="529"/>
      <c r="N35" s="529"/>
      <c r="O35" s="529"/>
      <c r="P35" s="529"/>
    </row>
    <row r="36" spans="1:9" s="452" customFormat="1" ht="15" customHeight="1">
      <c r="A36" s="499"/>
      <c r="B36" s="499"/>
      <c r="C36" s="499"/>
      <c r="D36" s="499"/>
      <c r="E36" s="499"/>
      <c r="F36" s="500"/>
      <c r="G36" s="532"/>
      <c r="H36" s="532"/>
      <c r="I36" s="450"/>
    </row>
    <row r="37" spans="1:14" s="452" customFormat="1" ht="15" customHeight="1">
      <c r="A37" s="533"/>
      <c r="B37" s="533"/>
      <c r="C37" s="533"/>
      <c r="D37" s="533"/>
      <c r="E37" s="533"/>
      <c r="I37" s="451"/>
      <c r="K37" s="453"/>
      <c r="L37" s="453"/>
      <c r="M37" s="453"/>
      <c r="N37" s="453"/>
    </row>
  </sheetData>
  <printOptions/>
  <pageMargins left="0.3937007874015748" right="0.3937007874015748" top="0.98" bottom="0.984251968503937" header="0.5118110236220472" footer="0.5118110236220472"/>
  <pageSetup firstPageNumber="3" useFirstPageNumber="1" horizontalDpi="300" verticalDpi="300" orientation="landscape" paperSize="9" scale="90" r:id="rId2"/>
  <headerFooter alignWithMargins="0">
    <oddHeader>&amp;Lv Kč&amp;C&amp;"Arial,Tučné"Schválený rozpočet investičních akcí na rok 2010 - individuální příslib&amp;R&amp;"Arial,Tučné"Část B</oddHeader>
    <oddFooter>&amp;C&amp;8&amp;P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P27"/>
  <sheetViews>
    <sheetView zoomScaleSheetLayoutView="100" workbookViewId="0" topLeftCell="A1">
      <pane xSplit="6" ySplit="1" topLeftCell="G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32" sqref="H32"/>
    </sheetView>
  </sheetViews>
  <sheetFormatPr defaultColWidth="9.140625" defaultRowHeight="12.75"/>
  <cols>
    <col min="1" max="1" width="7.7109375" style="502" hidden="1" customWidth="1"/>
    <col min="2" max="2" width="7.7109375" style="502" customWidth="1"/>
    <col min="3" max="3" width="7.421875" style="502" customWidth="1"/>
    <col min="4" max="5" width="8.00390625" style="502" customWidth="1"/>
    <col min="6" max="6" width="65.28125" style="503" customWidth="1"/>
    <col min="7" max="7" width="4.28125" style="505" hidden="1" customWidth="1"/>
    <col min="8" max="8" width="19.140625" style="505" customWidth="1"/>
    <col min="9" max="9" width="36.7109375" style="451" customWidth="1"/>
    <col min="10" max="10" width="22.140625" style="452" customWidth="1"/>
    <col min="11" max="11" width="15.00390625" style="0" customWidth="1"/>
    <col min="12" max="12" width="8.7109375" style="0" customWidth="1"/>
  </cols>
  <sheetData>
    <row r="1" spans="1:9" s="445" customFormat="1" ht="42.75" customHeight="1" thickBot="1">
      <c r="A1" s="443" t="s">
        <v>274</v>
      </c>
      <c r="B1" s="443" t="s">
        <v>274</v>
      </c>
      <c r="C1" s="443" t="s">
        <v>41</v>
      </c>
      <c r="D1" s="443" t="s">
        <v>275</v>
      </c>
      <c r="E1" s="443"/>
      <c r="F1" s="443" t="s">
        <v>276</v>
      </c>
      <c r="G1" s="444" t="s">
        <v>277</v>
      </c>
      <c r="H1" s="444" t="s">
        <v>395</v>
      </c>
      <c r="I1" s="443" t="s">
        <v>414</v>
      </c>
    </row>
    <row r="2" spans="1:14" s="452" customFormat="1" ht="26.25" customHeight="1">
      <c r="A2" s="446" t="s">
        <v>358</v>
      </c>
      <c r="B2" s="446" t="s">
        <v>358</v>
      </c>
      <c r="C2" s="447"/>
      <c r="D2" s="447"/>
      <c r="E2" s="447"/>
      <c r="F2" s="448"/>
      <c r="G2" s="450"/>
      <c r="H2" s="450"/>
      <c r="I2" s="451"/>
      <c r="K2" s="453"/>
      <c r="L2" s="453"/>
      <c r="M2" s="453"/>
      <c r="N2" s="453"/>
    </row>
    <row r="3" spans="1:14" s="452" customFormat="1" ht="15" customHeight="1">
      <c r="A3" s="454">
        <v>5080</v>
      </c>
      <c r="B3" s="454">
        <v>35080</v>
      </c>
      <c r="C3" s="461">
        <v>3113</v>
      </c>
      <c r="D3" s="461">
        <v>6122</v>
      </c>
      <c r="E3" s="461">
        <v>1</v>
      </c>
      <c r="F3" s="460" t="s">
        <v>359</v>
      </c>
      <c r="G3" s="534">
        <v>2.5</v>
      </c>
      <c r="H3" s="534">
        <v>2500000</v>
      </c>
      <c r="I3" s="535" t="s">
        <v>360</v>
      </c>
      <c r="K3" s="453"/>
      <c r="L3" s="453"/>
      <c r="M3" s="453"/>
      <c r="N3" s="453"/>
    </row>
    <row r="4" spans="1:14" s="452" customFormat="1" ht="15" customHeight="1">
      <c r="A4" s="454">
        <v>4943</v>
      </c>
      <c r="B4" s="454">
        <v>34943</v>
      </c>
      <c r="C4" s="461">
        <v>6171</v>
      </c>
      <c r="D4" s="461">
        <v>6121</v>
      </c>
      <c r="E4" s="461">
        <v>2</v>
      </c>
      <c r="F4" s="488" t="s">
        <v>361</v>
      </c>
      <c r="G4" s="534">
        <v>0.16</v>
      </c>
      <c r="H4" s="534">
        <v>160000</v>
      </c>
      <c r="I4" s="536" t="s">
        <v>315</v>
      </c>
      <c r="K4" s="453"/>
      <c r="L4" s="453"/>
      <c r="M4" s="453"/>
      <c r="N4" s="453"/>
    </row>
    <row r="5" spans="1:16" s="469" customFormat="1" ht="15" customHeight="1" thickBot="1">
      <c r="A5" s="461">
        <v>4929</v>
      </c>
      <c r="B5" s="461">
        <v>34929</v>
      </c>
      <c r="C5" s="461">
        <v>2143</v>
      </c>
      <c r="D5" s="461">
        <v>6122</v>
      </c>
      <c r="E5" s="455">
        <v>3</v>
      </c>
      <c r="F5" s="457" t="s">
        <v>362</v>
      </c>
      <c r="G5" s="467">
        <v>1.3</v>
      </c>
      <c r="H5" s="459">
        <f>G5*1000000+100000</f>
        <v>1400000</v>
      </c>
      <c r="I5" s="536" t="s">
        <v>315</v>
      </c>
      <c r="J5" s="452"/>
      <c r="L5" s="452"/>
      <c r="M5" s="452"/>
      <c r="N5" s="452"/>
      <c r="O5" s="452"/>
      <c r="P5" s="452"/>
    </row>
    <row r="6" spans="1:9" s="498" customFormat="1" ht="15" customHeight="1" thickBot="1">
      <c r="A6" s="525"/>
      <c r="B6" s="525"/>
      <c r="C6" s="525"/>
      <c r="D6" s="525"/>
      <c r="E6" s="525"/>
      <c r="F6" s="526" t="s">
        <v>363</v>
      </c>
      <c r="G6" s="527"/>
      <c r="H6" s="528">
        <f>H3+H4+H5</f>
        <v>4060000</v>
      </c>
      <c r="I6" s="497"/>
    </row>
    <row r="7" spans="1:14" s="452" customFormat="1" ht="15" customHeight="1">
      <c r="A7" s="537"/>
      <c r="B7" s="537"/>
      <c r="C7" s="537"/>
      <c r="D7" s="537"/>
      <c r="E7" s="537"/>
      <c r="F7" s="538"/>
      <c r="G7" s="532"/>
      <c r="H7" s="532"/>
      <c r="I7" s="451"/>
      <c r="K7" s="453"/>
      <c r="L7" s="453"/>
      <c r="M7" s="453"/>
      <c r="N7" s="453"/>
    </row>
    <row r="8" spans="1:14" s="452" customFormat="1" ht="15" customHeight="1">
      <c r="A8" s="537"/>
      <c r="B8" s="537"/>
      <c r="C8" s="537"/>
      <c r="D8" s="537"/>
      <c r="E8" s="537"/>
      <c r="F8" s="538"/>
      <c r="G8" s="532"/>
      <c r="H8" s="532"/>
      <c r="I8" s="451"/>
      <c r="K8" s="453"/>
      <c r="L8" s="453"/>
      <c r="M8" s="453"/>
      <c r="N8" s="453"/>
    </row>
    <row r="9" spans="1:14" s="452" customFormat="1" ht="15" customHeight="1">
      <c r="A9" s="539" t="s">
        <v>364</v>
      </c>
      <c r="B9" s="539" t="s">
        <v>365</v>
      </c>
      <c r="C9" s="537"/>
      <c r="D9" s="537"/>
      <c r="E9" s="537"/>
      <c r="F9" s="538"/>
      <c r="G9" s="532"/>
      <c r="H9" s="532"/>
      <c r="I9" s="451"/>
      <c r="K9" s="453"/>
      <c r="L9" s="453"/>
      <c r="M9" s="453"/>
      <c r="N9" s="453"/>
    </row>
    <row r="10" spans="1:16" ht="15" customHeight="1">
      <c r="A10" s="540">
        <v>4293</v>
      </c>
      <c r="B10" s="540">
        <f aca="true" t="shared" si="0" ref="B10:B15">A10</f>
        <v>4293</v>
      </c>
      <c r="C10" s="540">
        <v>3635</v>
      </c>
      <c r="D10" s="540">
        <v>6119</v>
      </c>
      <c r="E10" s="540">
        <v>1</v>
      </c>
      <c r="F10" s="7" t="s">
        <v>366</v>
      </c>
      <c r="G10" s="463">
        <v>0.48</v>
      </c>
      <c r="H10" s="473">
        <f aca="true" t="shared" si="1" ref="H10:H15">G10*1000000</f>
        <v>480000</v>
      </c>
      <c r="I10" s="541"/>
      <c r="K10" s="453"/>
      <c r="L10" s="453"/>
      <c r="M10" s="453"/>
      <c r="N10" s="453"/>
      <c r="O10" s="453"/>
      <c r="P10" s="453"/>
    </row>
    <row r="11" spans="1:16" s="520" customFormat="1" ht="15" customHeight="1">
      <c r="A11" s="454">
        <v>4957</v>
      </c>
      <c r="B11" s="540">
        <f t="shared" si="0"/>
        <v>4957</v>
      </c>
      <c r="C11" s="454">
        <v>3421</v>
      </c>
      <c r="D11" s="454">
        <v>6119</v>
      </c>
      <c r="E11" s="454">
        <v>2</v>
      </c>
      <c r="F11" s="542" t="s">
        <v>285</v>
      </c>
      <c r="G11" s="458">
        <v>1</v>
      </c>
      <c r="H11" s="473">
        <f t="shared" si="1"/>
        <v>1000000</v>
      </c>
      <c r="I11" s="512"/>
      <c r="J11" s="521"/>
      <c r="K11" s="518"/>
      <c r="L11" s="519"/>
      <c r="M11" s="519"/>
      <c r="N11" s="519"/>
      <c r="O11" s="519"/>
      <c r="P11" s="519"/>
    </row>
    <row r="12" spans="1:16" ht="15" customHeight="1">
      <c r="A12" s="540">
        <v>4431</v>
      </c>
      <c r="B12" s="540">
        <f t="shared" si="0"/>
        <v>4431</v>
      </c>
      <c r="C12" s="540">
        <v>3635</v>
      </c>
      <c r="D12" s="540">
        <v>6119</v>
      </c>
      <c r="E12" s="540">
        <v>3</v>
      </c>
      <c r="F12" s="7" t="s">
        <v>367</v>
      </c>
      <c r="G12" s="463">
        <v>0.1</v>
      </c>
      <c r="H12" s="473">
        <f t="shared" si="1"/>
        <v>100000</v>
      </c>
      <c r="I12" s="541"/>
      <c r="K12" s="453"/>
      <c r="L12" s="453"/>
      <c r="M12" s="453"/>
      <c r="N12" s="453"/>
      <c r="O12" s="453"/>
      <c r="P12" s="453"/>
    </row>
    <row r="13" spans="1:16" ht="15" customHeight="1">
      <c r="A13" s="540">
        <v>4585</v>
      </c>
      <c r="B13" s="540">
        <f t="shared" si="0"/>
        <v>4585</v>
      </c>
      <c r="C13" s="540">
        <v>3635</v>
      </c>
      <c r="D13" s="540">
        <v>6119</v>
      </c>
      <c r="E13" s="540">
        <v>4</v>
      </c>
      <c r="F13" s="7" t="s">
        <v>368</v>
      </c>
      <c r="G13" s="463">
        <v>5.3</v>
      </c>
      <c r="H13" s="473">
        <f t="shared" si="1"/>
        <v>5300000</v>
      </c>
      <c r="I13" s="541"/>
      <c r="K13" s="453"/>
      <c r="L13" s="453"/>
      <c r="M13" s="453"/>
      <c r="N13" s="453"/>
      <c r="O13" s="453"/>
      <c r="P13" s="453"/>
    </row>
    <row r="14" spans="1:16" ht="15" customHeight="1">
      <c r="A14" s="540">
        <v>4285</v>
      </c>
      <c r="B14" s="540">
        <f t="shared" si="0"/>
        <v>4285</v>
      </c>
      <c r="C14" s="540">
        <v>3635</v>
      </c>
      <c r="D14" s="540">
        <v>6119</v>
      </c>
      <c r="E14" s="540">
        <v>5</v>
      </c>
      <c r="F14" s="7" t="s">
        <v>369</v>
      </c>
      <c r="G14" s="463">
        <v>0.5</v>
      </c>
      <c r="H14" s="473">
        <f t="shared" si="1"/>
        <v>500000</v>
      </c>
      <c r="I14" s="541"/>
      <c r="K14" s="453"/>
      <c r="L14" s="453"/>
      <c r="M14" s="453"/>
      <c r="N14" s="453"/>
      <c r="O14" s="453"/>
      <c r="P14" s="453"/>
    </row>
    <row r="15" spans="1:16" s="520" customFormat="1" ht="15" customHeight="1" thickBot="1">
      <c r="A15" s="509">
        <v>5041</v>
      </c>
      <c r="B15" s="540">
        <f t="shared" si="0"/>
        <v>5041</v>
      </c>
      <c r="C15" s="543">
        <v>3635</v>
      </c>
      <c r="D15" s="544">
        <v>6119</v>
      </c>
      <c r="E15" s="544">
        <v>6</v>
      </c>
      <c r="F15" s="545" t="s">
        <v>370</v>
      </c>
      <c r="G15" s="546">
        <v>1</v>
      </c>
      <c r="H15" s="547">
        <f t="shared" si="1"/>
        <v>1000000</v>
      </c>
      <c r="I15" s="548"/>
      <c r="J15" s="521"/>
      <c r="K15" s="518"/>
      <c r="L15" s="519"/>
      <c r="M15" s="519"/>
      <c r="N15" s="519"/>
      <c r="O15" s="519"/>
      <c r="P15" s="519"/>
    </row>
    <row r="16" spans="1:16" s="556" customFormat="1" ht="15" customHeight="1" thickBot="1">
      <c r="A16" s="549"/>
      <c r="B16" s="549"/>
      <c r="C16" s="550"/>
      <c r="D16" s="550"/>
      <c r="E16" s="550"/>
      <c r="F16" s="551" t="s">
        <v>324</v>
      </c>
      <c r="G16" s="552"/>
      <c r="H16" s="553">
        <f>SUM(H10:H15)</f>
        <v>8380000</v>
      </c>
      <c r="I16" s="554"/>
      <c r="J16" s="549"/>
      <c r="K16" s="555"/>
      <c r="L16" s="549"/>
      <c r="M16" s="549"/>
      <c r="N16" s="549"/>
      <c r="O16" s="549"/>
      <c r="P16" s="549"/>
    </row>
    <row r="17" spans="1:16" s="520" customFormat="1" ht="15" customHeight="1">
      <c r="A17" s="557"/>
      <c r="B17" s="557"/>
      <c r="C17" s="558"/>
      <c r="D17" s="558"/>
      <c r="E17" s="558"/>
      <c r="F17" s="559"/>
      <c r="G17" s="450"/>
      <c r="H17" s="560"/>
      <c r="I17" s="501"/>
      <c r="J17" s="521"/>
      <c r="K17" s="518"/>
      <c r="L17" s="519"/>
      <c r="M17" s="519"/>
      <c r="N17" s="519"/>
      <c r="O17" s="519"/>
      <c r="P17" s="519"/>
    </row>
    <row r="18" spans="1:16" s="520" customFormat="1" ht="15" customHeight="1">
      <c r="A18" s="557"/>
      <c r="B18" s="557"/>
      <c r="C18" s="558"/>
      <c r="D18" s="558"/>
      <c r="E18" s="558"/>
      <c r="F18" s="559"/>
      <c r="G18" s="450"/>
      <c r="H18" s="560"/>
      <c r="I18" s="501"/>
      <c r="J18" s="521"/>
      <c r="K18" s="518"/>
      <c r="L18" s="519"/>
      <c r="M18" s="519"/>
      <c r="N18" s="519"/>
      <c r="O18" s="519"/>
      <c r="P18" s="519"/>
    </row>
    <row r="19" spans="1:16" s="568" customFormat="1" ht="15" customHeight="1">
      <c r="A19" s="561" t="s">
        <v>371</v>
      </c>
      <c r="B19" s="561" t="s">
        <v>372</v>
      </c>
      <c r="C19" s="562"/>
      <c r="D19" s="562"/>
      <c r="E19" s="562"/>
      <c r="F19" s="563"/>
      <c r="G19" s="532"/>
      <c r="H19" s="564"/>
      <c r="I19" s="565"/>
      <c r="J19" s="561"/>
      <c r="K19" s="566"/>
      <c r="L19" s="567"/>
      <c r="M19" s="567"/>
      <c r="N19" s="567"/>
      <c r="O19" s="567"/>
      <c r="P19" s="567"/>
    </row>
    <row r="20" spans="1:16" s="520" customFormat="1" ht="15" customHeight="1" thickBot="1">
      <c r="A20" s="509">
        <v>4711</v>
      </c>
      <c r="B20" s="509">
        <v>4711</v>
      </c>
      <c r="C20" s="509">
        <v>3636</v>
      </c>
      <c r="D20" s="569">
        <v>6119</v>
      </c>
      <c r="E20" s="569">
        <v>1</v>
      </c>
      <c r="F20" s="570" t="s">
        <v>373</v>
      </c>
      <c r="G20" s="571">
        <v>0.75</v>
      </c>
      <c r="H20" s="547">
        <f>G20*1000000</f>
        <v>750000</v>
      </c>
      <c r="I20" s="572"/>
      <c r="J20" s="521"/>
      <c r="K20" s="518"/>
      <c r="L20" s="519"/>
      <c r="M20" s="519"/>
      <c r="N20" s="519"/>
      <c r="O20" s="519"/>
      <c r="P20" s="519"/>
    </row>
    <row r="21" spans="1:16" s="556" customFormat="1" ht="15" customHeight="1" thickBot="1">
      <c r="A21" s="549"/>
      <c r="B21" s="549"/>
      <c r="C21" s="550"/>
      <c r="D21" s="550"/>
      <c r="E21" s="550"/>
      <c r="F21" s="573" t="s">
        <v>324</v>
      </c>
      <c r="G21" s="552"/>
      <c r="H21" s="553">
        <f>H20</f>
        <v>750000</v>
      </c>
      <c r="I21" s="554"/>
      <c r="J21" s="549"/>
      <c r="K21" s="555"/>
      <c r="L21" s="549"/>
      <c r="M21" s="549"/>
      <c r="N21" s="549"/>
      <c r="O21" s="549"/>
      <c r="P21" s="549"/>
    </row>
    <row r="22" spans="1:16" s="520" customFormat="1" ht="15" customHeight="1">
      <c r="A22" s="557"/>
      <c r="B22" s="557"/>
      <c r="C22" s="558"/>
      <c r="D22" s="558"/>
      <c r="E22" s="558"/>
      <c r="F22" s="574"/>
      <c r="G22" s="450"/>
      <c r="H22" s="560"/>
      <c r="I22" s="501"/>
      <c r="J22" s="521"/>
      <c r="K22" s="518"/>
      <c r="L22" s="519"/>
      <c r="M22" s="519"/>
      <c r="N22" s="519"/>
      <c r="O22" s="519"/>
      <c r="P22" s="519"/>
    </row>
    <row r="23" spans="1:16" s="520" customFormat="1" ht="15" customHeight="1">
      <c r="A23" s="557"/>
      <c r="B23" s="557"/>
      <c r="C23" s="558"/>
      <c r="D23" s="558"/>
      <c r="E23" s="558"/>
      <c r="F23" s="559"/>
      <c r="G23" s="450"/>
      <c r="H23" s="560"/>
      <c r="I23" s="501"/>
      <c r="J23" s="521"/>
      <c r="K23" s="518"/>
      <c r="L23" s="519"/>
      <c r="M23" s="519"/>
      <c r="N23" s="519"/>
      <c r="O23" s="519"/>
      <c r="P23" s="519"/>
    </row>
    <row r="24" spans="1:16" s="520" customFormat="1" ht="15" customHeight="1">
      <c r="A24" s="557"/>
      <c r="B24" s="557"/>
      <c r="C24" s="558"/>
      <c r="D24" s="558"/>
      <c r="E24" s="558"/>
      <c r="F24" s="559"/>
      <c r="G24" s="450"/>
      <c r="H24" s="560"/>
      <c r="I24" s="501"/>
      <c r="J24" s="521"/>
      <c r="K24" s="518"/>
      <c r="L24" s="519"/>
      <c r="M24" s="519"/>
      <c r="N24" s="519"/>
      <c r="O24" s="519"/>
      <c r="P24" s="519"/>
    </row>
    <row r="25" spans="1:16" s="469" customFormat="1" ht="15" customHeight="1">
      <c r="A25" s="499"/>
      <c r="B25" s="499"/>
      <c r="C25" s="499"/>
      <c r="D25" s="499"/>
      <c r="E25" s="499"/>
      <c r="F25" s="500"/>
      <c r="G25" s="450"/>
      <c r="H25" s="450"/>
      <c r="I25" s="501"/>
      <c r="J25" s="452"/>
      <c r="K25" s="452"/>
      <c r="L25" s="452"/>
      <c r="M25" s="452"/>
      <c r="N25" s="452"/>
      <c r="O25" s="452"/>
      <c r="P25" s="452"/>
    </row>
    <row r="26" spans="7:16" ht="15" customHeight="1">
      <c r="G26" s="504"/>
      <c r="H26" s="504"/>
      <c r="K26" s="453"/>
      <c r="L26" s="453"/>
      <c r="M26" s="453"/>
      <c r="N26" s="453"/>
      <c r="O26" s="453"/>
      <c r="P26" s="453"/>
    </row>
    <row r="27" spans="11:16" ht="12.75">
      <c r="K27" s="453"/>
      <c r="L27" s="453"/>
      <c r="M27" s="453"/>
      <c r="N27" s="453"/>
      <c r="O27" s="453"/>
      <c r="P27" s="453"/>
    </row>
  </sheetData>
  <printOptions/>
  <pageMargins left="0.3937007874015748" right="0.3937007874015748" top="0.94" bottom="0.984251968503937" header="0.5118110236220472" footer="0.5118110236220472"/>
  <pageSetup firstPageNumber="5" useFirstPageNumber="1" horizontalDpi="300" verticalDpi="300" orientation="landscape" paperSize="9" scale="90" r:id="rId2"/>
  <headerFooter alignWithMargins="0">
    <oddHeader>&amp;Lv Kč&amp;C&amp;"Arial,Tučné"Schválený rozpočet investičních akcí na rok 2010 - individuální příslib&amp;R&amp;"Arial,Tučné"Část B</oddHeader>
    <oddFooter>&amp;C&amp;8&amp;P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P12"/>
  <sheetViews>
    <sheetView zoomScaleSheetLayoutView="100" workbookViewId="0" topLeftCell="A1">
      <pane xSplit="6" ySplit="1" topLeftCell="G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7" sqref="H17"/>
    </sheetView>
  </sheetViews>
  <sheetFormatPr defaultColWidth="9.140625" defaultRowHeight="12.75"/>
  <cols>
    <col min="1" max="1" width="7.7109375" style="502" hidden="1" customWidth="1"/>
    <col min="2" max="2" width="7.7109375" style="502" customWidth="1"/>
    <col min="3" max="3" width="7.421875" style="502" customWidth="1"/>
    <col min="4" max="5" width="8.00390625" style="502" customWidth="1"/>
    <col min="6" max="6" width="65.28125" style="503" customWidth="1"/>
    <col min="7" max="7" width="4.28125" style="505" hidden="1" customWidth="1"/>
    <col min="8" max="8" width="19.140625" style="505" customWidth="1"/>
    <col min="9" max="9" width="36.7109375" style="451" customWidth="1"/>
    <col min="10" max="10" width="22.140625" style="452" customWidth="1"/>
    <col min="11" max="11" width="15.00390625" style="0" customWidth="1"/>
    <col min="12" max="12" width="8.7109375" style="0" customWidth="1"/>
  </cols>
  <sheetData>
    <row r="1" spans="1:9" s="445" customFormat="1" ht="42.75" customHeight="1" thickBot="1">
      <c r="A1" s="443" t="s">
        <v>274</v>
      </c>
      <c r="B1" s="443" t="s">
        <v>274</v>
      </c>
      <c r="C1" s="443" t="s">
        <v>41</v>
      </c>
      <c r="D1" s="443" t="s">
        <v>275</v>
      </c>
      <c r="E1" s="443"/>
      <c r="F1" s="443" t="s">
        <v>276</v>
      </c>
      <c r="G1" s="444" t="s">
        <v>277</v>
      </c>
      <c r="H1" s="444" t="s">
        <v>396</v>
      </c>
      <c r="I1" s="443" t="s">
        <v>414</v>
      </c>
    </row>
    <row r="2" spans="1:16" ht="30.75" customHeight="1">
      <c r="A2" s="446" t="s">
        <v>374</v>
      </c>
      <c r="B2" s="446" t="s">
        <v>374</v>
      </c>
      <c r="C2" s="447"/>
      <c r="D2" s="447"/>
      <c r="E2" s="447"/>
      <c r="F2" s="448"/>
      <c r="G2" s="450"/>
      <c r="H2" s="450"/>
      <c r="K2" s="453"/>
      <c r="L2" s="453"/>
      <c r="M2" s="453"/>
      <c r="N2" s="453"/>
      <c r="O2" s="453"/>
      <c r="P2" s="453"/>
    </row>
    <row r="3" spans="1:16" ht="15" customHeight="1">
      <c r="A3" s="454">
        <v>395</v>
      </c>
      <c r="B3" s="454">
        <f aca="true" t="shared" si="0" ref="B3:B8">A3</f>
        <v>395</v>
      </c>
      <c r="C3" s="454">
        <v>2310</v>
      </c>
      <c r="D3" s="454">
        <v>6121</v>
      </c>
      <c r="E3" s="454">
        <v>1</v>
      </c>
      <c r="F3" s="460" t="s">
        <v>375</v>
      </c>
      <c r="G3" s="458">
        <v>1</v>
      </c>
      <c r="H3" s="484">
        <v>1000000</v>
      </c>
      <c r="I3" s="575"/>
      <c r="K3" s="453"/>
      <c r="L3" s="453"/>
      <c r="M3" s="453"/>
      <c r="N3" s="453"/>
      <c r="O3" s="453"/>
      <c r="P3" s="453"/>
    </row>
    <row r="4" spans="1:16" ht="15" customHeight="1">
      <c r="A4" s="454">
        <v>5081</v>
      </c>
      <c r="B4" s="454">
        <f t="shared" si="0"/>
        <v>5081</v>
      </c>
      <c r="C4" s="454">
        <v>2310</v>
      </c>
      <c r="D4" s="454">
        <v>6121</v>
      </c>
      <c r="E4" s="454">
        <v>2</v>
      </c>
      <c r="F4" s="460" t="s">
        <v>376</v>
      </c>
      <c r="G4" s="458">
        <v>3</v>
      </c>
      <c r="H4" s="484">
        <v>3000000</v>
      </c>
      <c r="I4" s="575"/>
      <c r="K4" s="453"/>
      <c r="L4" s="453"/>
      <c r="M4" s="453"/>
      <c r="N4" s="453"/>
      <c r="O4" s="453"/>
      <c r="P4" s="453"/>
    </row>
    <row r="5" spans="1:10" s="453" customFormat="1" ht="15" customHeight="1">
      <c r="A5" s="461">
        <v>4195</v>
      </c>
      <c r="B5" s="454">
        <f t="shared" si="0"/>
        <v>4195</v>
      </c>
      <c r="C5" s="461">
        <v>2212</v>
      </c>
      <c r="D5" s="461">
        <v>6121</v>
      </c>
      <c r="E5" s="461">
        <v>3</v>
      </c>
      <c r="F5" s="487" t="s">
        <v>377</v>
      </c>
      <c r="G5" s="458">
        <v>8.8</v>
      </c>
      <c r="H5" s="484">
        <v>8800000</v>
      </c>
      <c r="I5" s="576"/>
      <c r="J5" s="452"/>
    </row>
    <row r="6" spans="1:16" ht="15" customHeight="1">
      <c r="A6" s="454">
        <v>4706</v>
      </c>
      <c r="B6" s="454">
        <f t="shared" si="0"/>
        <v>4706</v>
      </c>
      <c r="C6" s="454">
        <v>2321</v>
      </c>
      <c r="D6" s="454">
        <v>6121</v>
      </c>
      <c r="E6" s="454">
        <v>4</v>
      </c>
      <c r="F6" s="460" t="s">
        <v>378</v>
      </c>
      <c r="G6" s="458">
        <v>0.5</v>
      </c>
      <c r="H6" s="484">
        <v>500000</v>
      </c>
      <c r="I6" s="575"/>
      <c r="K6" s="453"/>
      <c r="L6" s="453"/>
      <c r="M6" s="453"/>
      <c r="N6" s="453"/>
      <c r="O6" s="453"/>
      <c r="P6" s="453"/>
    </row>
    <row r="7" spans="1:10" s="453" customFormat="1" ht="15" customHeight="1">
      <c r="A7" s="454">
        <v>5082</v>
      </c>
      <c r="B7" s="454">
        <f t="shared" si="0"/>
        <v>5082</v>
      </c>
      <c r="C7" s="454">
        <v>2310</v>
      </c>
      <c r="D7" s="454">
        <v>6121</v>
      </c>
      <c r="E7" s="454">
        <v>5</v>
      </c>
      <c r="F7" s="460" t="s">
        <v>379</v>
      </c>
      <c r="G7" s="467">
        <v>2.2</v>
      </c>
      <c r="H7" s="473">
        <v>2200000</v>
      </c>
      <c r="I7" s="577"/>
      <c r="J7" s="452"/>
    </row>
    <row r="8" spans="1:16" ht="15" customHeight="1" thickBot="1">
      <c r="A8" s="454">
        <v>610</v>
      </c>
      <c r="B8" s="454">
        <f t="shared" si="0"/>
        <v>610</v>
      </c>
      <c r="C8" s="454">
        <v>2321</v>
      </c>
      <c r="D8" s="454">
        <v>6121</v>
      </c>
      <c r="E8" s="454">
        <v>6</v>
      </c>
      <c r="F8" s="460" t="s">
        <v>380</v>
      </c>
      <c r="G8" s="458">
        <v>0.5</v>
      </c>
      <c r="H8" s="484">
        <v>500000</v>
      </c>
      <c r="I8" s="575"/>
      <c r="K8" s="453"/>
      <c r="L8" s="453"/>
      <c r="M8" s="453"/>
      <c r="N8" s="453"/>
      <c r="O8" s="453"/>
      <c r="P8" s="453"/>
    </row>
    <row r="9" spans="1:16" s="581" customFormat="1" ht="15" customHeight="1" thickBot="1">
      <c r="A9" s="578"/>
      <c r="B9" s="578"/>
      <c r="C9" s="578"/>
      <c r="D9" s="578"/>
      <c r="E9" s="578"/>
      <c r="F9" s="551" t="s">
        <v>324</v>
      </c>
      <c r="G9" s="552"/>
      <c r="H9" s="528">
        <v>16000000</v>
      </c>
      <c r="I9" s="579"/>
      <c r="J9" s="580"/>
      <c r="K9" s="580"/>
      <c r="L9" s="580"/>
      <c r="M9" s="580"/>
      <c r="N9" s="580"/>
      <c r="O9" s="580"/>
      <c r="P9" s="580"/>
    </row>
    <row r="10" spans="1:16" s="469" customFormat="1" ht="15" customHeight="1">
      <c r="A10" s="499"/>
      <c r="B10" s="499"/>
      <c r="C10" s="499"/>
      <c r="D10" s="499"/>
      <c r="E10" s="499"/>
      <c r="F10" s="500"/>
      <c r="G10" s="450"/>
      <c r="H10" s="450"/>
      <c r="I10" s="501"/>
      <c r="J10" s="452"/>
      <c r="K10" s="452"/>
      <c r="L10" s="452"/>
      <c r="M10" s="452"/>
      <c r="N10" s="452"/>
      <c r="O10" s="452"/>
      <c r="P10" s="452"/>
    </row>
    <row r="11" spans="7:16" ht="15" customHeight="1">
      <c r="G11" s="504"/>
      <c r="H11" s="504"/>
      <c r="K11" s="453"/>
      <c r="L11" s="453"/>
      <c r="M11" s="453"/>
      <c r="N11" s="453"/>
      <c r="O11" s="453"/>
      <c r="P11" s="453"/>
    </row>
    <row r="12" spans="11:16" ht="12.75">
      <c r="K12" s="453"/>
      <c r="L12" s="453"/>
      <c r="M12" s="453"/>
      <c r="N12" s="453"/>
      <c r="O12" s="453"/>
      <c r="P12" s="453"/>
    </row>
  </sheetData>
  <printOptions/>
  <pageMargins left="0.3937007874015748" right="0.3937007874015748" top="0.93" bottom="0.984251968503937" header="0.5118110236220472" footer="0.5118110236220472"/>
  <pageSetup firstPageNumber="6" useFirstPageNumber="1" horizontalDpi="300" verticalDpi="300" orientation="landscape" paperSize="9" scale="90" r:id="rId2"/>
  <headerFooter alignWithMargins="0">
    <oddHeader>&amp;Lv Kč&amp;C&amp;"Arial,Tučné"Schválený rozpočet investičních akcí na rok 2010 - individuální příslib&amp;R&amp;"Arial,Tučné"Část B</oddHeader>
    <oddFooter>&amp;C&amp;8&amp;P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O12"/>
  <sheetViews>
    <sheetView zoomScaleSheetLayoutView="100" workbookViewId="0" topLeftCell="A1">
      <pane xSplit="6" ySplit="1" topLeftCell="G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35" sqref="F35"/>
    </sheetView>
  </sheetViews>
  <sheetFormatPr defaultColWidth="9.140625" defaultRowHeight="12.75"/>
  <cols>
    <col min="1" max="1" width="7.7109375" style="502" hidden="1" customWidth="1"/>
    <col min="2" max="2" width="7.7109375" style="502" customWidth="1"/>
    <col min="3" max="3" width="7.421875" style="502" customWidth="1"/>
    <col min="4" max="5" width="8.00390625" style="502" customWidth="1"/>
    <col min="6" max="6" width="71.421875" style="503" customWidth="1"/>
    <col min="7" max="7" width="19.140625" style="505" customWidth="1"/>
    <col min="8" max="8" width="30.8515625" style="451" customWidth="1"/>
    <col min="9" max="9" width="22.140625" style="452" customWidth="1"/>
    <col min="10" max="10" width="15.00390625" style="0" customWidth="1"/>
    <col min="11" max="11" width="8.7109375" style="0" customWidth="1"/>
  </cols>
  <sheetData>
    <row r="1" spans="1:8" s="445" customFormat="1" ht="42.75" customHeight="1" thickBot="1">
      <c r="A1" s="443" t="s">
        <v>274</v>
      </c>
      <c r="B1" s="443" t="s">
        <v>274</v>
      </c>
      <c r="C1" s="443" t="s">
        <v>41</v>
      </c>
      <c r="D1" s="443" t="s">
        <v>275</v>
      </c>
      <c r="E1" s="443"/>
      <c r="F1" s="443" t="s">
        <v>276</v>
      </c>
      <c r="G1" s="444" t="s">
        <v>397</v>
      </c>
      <c r="H1" s="443" t="s">
        <v>414</v>
      </c>
    </row>
    <row r="2" spans="1:15" ht="23.25" customHeight="1">
      <c r="A2" s="446" t="s">
        <v>374</v>
      </c>
      <c r="B2" s="446" t="s">
        <v>381</v>
      </c>
      <c r="C2" s="447"/>
      <c r="D2" s="447"/>
      <c r="E2" s="447"/>
      <c r="F2" s="448"/>
      <c r="G2" s="450"/>
      <c r="J2" s="453"/>
      <c r="K2" s="453"/>
      <c r="L2" s="453"/>
      <c r="M2" s="453"/>
      <c r="N2" s="453"/>
      <c r="O2" s="453"/>
    </row>
    <row r="3" spans="1:15" ht="15" customHeight="1">
      <c r="A3" s="454">
        <v>395</v>
      </c>
      <c r="B3" s="454"/>
      <c r="C3" s="454"/>
      <c r="D3" s="454"/>
      <c r="E3" s="454">
        <v>1</v>
      </c>
      <c r="F3" s="460" t="s">
        <v>279</v>
      </c>
      <c r="G3" s="484">
        <f>'[5]A stav. inv.'!H44</f>
        <v>372220000</v>
      </c>
      <c r="H3" s="575"/>
      <c r="J3" s="453"/>
      <c r="K3" s="453"/>
      <c r="L3" s="453"/>
      <c r="M3" s="453"/>
      <c r="N3" s="453"/>
      <c r="O3" s="453"/>
    </row>
    <row r="4" spans="1:15" ht="15" customHeight="1">
      <c r="A4" s="454">
        <v>610</v>
      </c>
      <c r="B4" s="454"/>
      <c r="C4" s="454"/>
      <c r="D4" s="454"/>
      <c r="E4" s="454">
        <v>2</v>
      </c>
      <c r="F4" s="460" t="s">
        <v>325</v>
      </c>
      <c r="G4" s="484">
        <f>'[5]B projekt. dok.'!H35</f>
        <v>16329999.999999994</v>
      </c>
      <c r="H4" s="575"/>
      <c r="J4" s="453"/>
      <c r="K4" s="453"/>
      <c r="L4" s="453"/>
      <c r="M4" s="453"/>
      <c r="N4" s="453"/>
      <c r="O4" s="453"/>
    </row>
    <row r="5" spans="1:15" ht="15" customHeight="1">
      <c r="A5" s="454">
        <v>5081</v>
      </c>
      <c r="B5" s="454"/>
      <c r="C5" s="454"/>
      <c r="D5" s="454"/>
      <c r="E5" s="454">
        <v>3</v>
      </c>
      <c r="F5" s="460" t="s">
        <v>358</v>
      </c>
      <c r="G5" s="484">
        <f>'[5]C,D,E nest. inv,OKR,OEP'!H6</f>
        <v>4060000</v>
      </c>
      <c r="H5" s="575"/>
      <c r="J5" s="453"/>
      <c r="K5" s="453"/>
      <c r="L5" s="453"/>
      <c r="M5" s="453"/>
      <c r="N5" s="453"/>
      <c r="O5" s="453"/>
    </row>
    <row r="6" spans="1:15" ht="15" customHeight="1">
      <c r="A6" s="454">
        <v>4706</v>
      </c>
      <c r="B6" s="454"/>
      <c r="C6" s="454"/>
      <c r="D6" s="454"/>
      <c r="E6" s="454">
        <v>4</v>
      </c>
      <c r="F6" s="460" t="s">
        <v>382</v>
      </c>
      <c r="G6" s="484">
        <f>'[5]C,D,E nest. inv,OKR,OEP'!H16</f>
        <v>8380000</v>
      </c>
      <c r="H6" s="575"/>
      <c r="J6" s="453"/>
      <c r="K6" s="453"/>
      <c r="L6" s="453"/>
      <c r="M6" s="453"/>
      <c r="N6" s="453"/>
      <c r="O6" s="453"/>
    </row>
    <row r="7" spans="1:9" s="453" customFormat="1" ht="15" customHeight="1">
      <c r="A7" s="454">
        <v>5082</v>
      </c>
      <c r="B7" s="454"/>
      <c r="C7" s="454"/>
      <c r="D7" s="454"/>
      <c r="E7" s="454">
        <v>5</v>
      </c>
      <c r="F7" s="460" t="s">
        <v>383</v>
      </c>
      <c r="G7" s="473">
        <f>'[5]C,D,E nest. inv,OKR,OEP'!H21</f>
        <v>750000</v>
      </c>
      <c r="H7" s="577"/>
      <c r="I7" s="452"/>
    </row>
    <row r="8" spans="1:9" s="453" customFormat="1" ht="15" customHeight="1" thickBot="1">
      <c r="A8" s="461">
        <v>4195</v>
      </c>
      <c r="B8" s="454"/>
      <c r="C8" s="461"/>
      <c r="D8" s="461"/>
      <c r="E8" s="461">
        <v>6</v>
      </c>
      <c r="F8" s="487" t="s">
        <v>384</v>
      </c>
      <c r="G8" s="484">
        <f>'[5]F MOVO'!H9</f>
        <v>16000000</v>
      </c>
      <c r="H8" s="576"/>
      <c r="I8" s="452"/>
    </row>
    <row r="9" spans="1:15" s="581" customFormat="1" ht="15" customHeight="1" thickBot="1">
      <c r="A9" s="578"/>
      <c r="B9" s="578"/>
      <c r="C9" s="578"/>
      <c r="D9" s="578"/>
      <c r="E9" s="578"/>
      <c r="F9" s="551" t="s">
        <v>410</v>
      </c>
      <c r="G9" s="528">
        <f>G3+G4+G5+G6+G7+G8</f>
        <v>417740000</v>
      </c>
      <c r="H9" s="579"/>
      <c r="I9" s="580"/>
      <c r="J9" s="580"/>
      <c r="K9" s="580"/>
      <c r="L9" s="580"/>
      <c r="M9" s="580"/>
      <c r="N9" s="580"/>
      <c r="O9" s="580"/>
    </row>
    <row r="10" spans="1:15" s="469" customFormat="1" ht="15" customHeight="1">
      <c r="A10" s="499"/>
      <c r="B10" s="499"/>
      <c r="C10" s="499"/>
      <c r="D10" s="499"/>
      <c r="E10" s="499"/>
      <c r="F10" s="500"/>
      <c r="G10" s="450"/>
      <c r="H10" s="501"/>
      <c r="I10" s="452"/>
      <c r="J10" s="452"/>
      <c r="K10" s="452"/>
      <c r="L10" s="452"/>
      <c r="M10" s="452"/>
      <c r="N10" s="452"/>
      <c r="O10" s="452"/>
    </row>
    <row r="11" spans="7:15" ht="15" customHeight="1">
      <c r="G11" s="504"/>
      <c r="J11" s="453"/>
      <c r="K11" s="453"/>
      <c r="L11" s="453"/>
      <c r="M11" s="453"/>
      <c r="N11" s="453"/>
      <c r="O11" s="453"/>
    </row>
    <row r="12" spans="10:15" ht="12.75">
      <c r="J12" s="453"/>
      <c r="K12" s="453"/>
      <c r="L12" s="453"/>
      <c r="M12" s="453"/>
      <c r="N12" s="453"/>
      <c r="O12" s="453"/>
    </row>
  </sheetData>
  <printOptions/>
  <pageMargins left="0.42" right="0.3937007874015748" top="0.85" bottom="0.984251968503937" header="0.58" footer="0.5118110236220472"/>
  <pageSetup firstPageNumber="7" useFirstPageNumber="1" horizontalDpi="300" verticalDpi="300" orientation="landscape" paperSize="9" scale="90" r:id="rId2"/>
  <headerFooter alignWithMargins="0">
    <oddHeader>&amp;Lv Kč&amp;C&amp;"Arial,Tučné"Schválený rozpočet investičních akcí na rok 2010 - individuální příslib&amp;R&amp;"Arial,Tučné"Část B</oddHeader>
    <oddFooter>&amp;C&amp;8&amp;P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IV27"/>
  <sheetViews>
    <sheetView workbookViewId="0" topLeftCell="A1">
      <selection activeCell="L10" sqref="L10"/>
    </sheetView>
  </sheetViews>
  <sheetFormatPr defaultColWidth="9.140625" defaultRowHeight="12.75" outlineLevelRow="1" outlineLevelCol="1"/>
  <cols>
    <col min="1" max="1" width="29.8515625" style="0" customWidth="1"/>
    <col min="2" max="2" width="12.8515625" style="419" hidden="1" customWidth="1" outlineLevel="1" collapsed="1"/>
    <col min="3" max="3" width="12.8515625" style="419" hidden="1" customWidth="1" outlineLevel="1"/>
    <col min="4" max="4" width="14.28125" style="419" customWidth="1" outlineLevel="1"/>
    <col min="5" max="5" width="53.7109375" style="0" customWidth="1"/>
    <col min="8" max="8" width="11.421875" style="0" bestFit="1" customWidth="1"/>
    <col min="9" max="9" width="9.140625" style="0" hidden="1" customWidth="1"/>
    <col min="10" max="10" width="0" style="0" hidden="1" customWidth="1" collapsed="1"/>
    <col min="11" max="11" width="0" style="0" hidden="1" customWidth="1"/>
    <col min="12" max="12" width="9.140625" style="0" customWidth="1" collapsed="1"/>
    <col min="14" max="14" width="9.140625" style="0" customWidth="1" collapsed="1"/>
    <col min="16" max="16" width="9.140625" style="0" customWidth="1" collapsed="1"/>
    <col min="18" max="19" width="9.140625" style="0" customWidth="1" collapsed="1"/>
  </cols>
  <sheetData>
    <row r="1" spans="1:71" s="404" customFormat="1" ht="64.5" customHeight="1" thickBot="1">
      <c r="A1" s="401" t="s">
        <v>231</v>
      </c>
      <c r="B1" s="402" t="s">
        <v>403</v>
      </c>
      <c r="C1" s="402" t="s">
        <v>407</v>
      </c>
      <c r="D1" s="402" t="s">
        <v>408</v>
      </c>
      <c r="E1" s="403" t="s">
        <v>413</v>
      </c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69"/>
      <c r="AM1" s="469"/>
      <c r="AN1" s="469"/>
      <c r="AO1" s="469"/>
      <c r="AP1" s="469"/>
      <c r="AQ1" s="469"/>
      <c r="AR1" s="469"/>
      <c r="AS1" s="469"/>
      <c r="AT1" s="469"/>
      <c r="AU1" s="469"/>
      <c r="AV1" s="469"/>
      <c r="AW1" s="469"/>
      <c r="AX1" s="469"/>
      <c r="AY1" s="469"/>
      <c r="AZ1" s="469"/>
      <c r="BA1" s="469"/>
      <c r="BB1" s="469"/>
      <c r="BC1" s="469"/>
      <c r="BD1" s="469"/>
      <c r="BE1" s="469"/>
      <c r="BF1" s="469"/>
      <c r="BG1" s="469"/>
      <c r="BH1" s="469"/>
      <c r="BI1" s="469"/>
      <c r="BJ1" s="469"/>
      <c r="BK1" s="469"/>
      <c r="BL1" s="469"/>
      <c r="BM1" s="469"/>
      <c r="BN1" s="469"/>
      <c r="BO1" s="469"/>
      <c r="BP1" s="469"/>
      <c r="BQ1" s="469"/>
      <c r="BR1" s="469"/>
      <c r="BS1" s="469"/>
    </row>
    <row r="2" spans="1:71" s="404" customFormat="1" ht="24.75" customHeight="1" thickBot="1">
      <c r="A2" s="405" t="s">
        <v>255</v>
      </c>
      <c r="B2" s="406">
        <f>'[4]Plnění příjmů'!C58</f>
        <v>2090250</v>
      </c>
      <c r="C2" s="406">
        <v>186878</v>
      </c>
      <c r="D2" s="406">
        <f>příjmy!E58</f>
        <v>1922301200</v>
      </c>
      <c r="E2" s="407"/>
      <c r="F2" s="645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69"/>
      <c r="AN2" s="469"/>
      <c r="AO2" s="469"/>
      <c r="AP2" s="469"/>
      <c r="AQ2" s="469"/>
      <c r="AR2" s="469"/>
      <c r="AS2" s="469"/>
      <c r="AT2" s="469"/>
      <c r="AU2" s="469"/>
      <c r="AV2" s="469"/>
      <c r="AW2" s="469"/>
      <c r="AX2" s="469"/>
      <c r="AY2" s="469"/>
      <c r="AZ2" s="469"/>
      <c r="BA2" s="469"/>
      <c r="BB2" s="469"/>
      <c r="BC2" s="469"/>
      <c r="BD2" s="469"/>
      <c r="BE2" s="469"/>
      <c r="BF2" s="469"/>
      <c r="BG2" s="469"/>
      <c r="BH2" s="469"/>
      <c r="BI2" s="469"/>
      <c r="BJ2" s="469"/>
      <c r="BK2" s="469"/>
      <c r="BL2" s="469"/>
      <c r="BM2" s="469"/>
      <c r="BN2" s="469"/>
      <c r="BO2" s="469"/>
      <c r="BP2" s="469"/>
      <c r="BQ2" s="469"/>
      <c r="BR2" s="469"/>
      <c r="BS2" s="469"/>
    </row>
    <row r="3" spans="1:256" s="404" customFormat="1" ht="24.75" customHeight="1" thickBot="1">
      <c r="A3" s="408" t="s">
        <v>232</v>
      </c>
      <c r="B3" s="409">
        <f>B11+B4</f>
        <v>2245176.1</v>
      </c>
      <c r="C3" s="409">
        <f>C11+C4</f>
        <v>-15797122</v>
      </c>
      <c r="D3" s="409">
        <f>D4+D11</f>
        <v>2077227200</v>
      </c>
      <c r="E3" s="410"/>
      <c r="F3" s="435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  <c r="AG3" s="469"/>
      <c r="AH3" s="469"/>
      <c r="AI3" s="469"/>
      <c r="AJ3" s="469"/>
      <c r="AK3" s="469"/>
      <c r="AL3" s="469"/>
      <c r="AM3" s="469"/>
      <c r="AN3" s="469"/>
      <c r="AO3" s="469"/>
      <c r="AP3" s="469"/>
      <c r="AQ3" s="469"/>
      <c r="AR3" s="469"/>
      <c r="AS3" s="469"/>
      <c r="AT3" s="469"/>
      <c r="AU3" s="469"/>
      <c r="AV3" s="469"/>
      <c r="AW3" s="469"/>
      <c r="AX3" s="469"/>
      <c r="AY3" s="469"/>
      <c r="AZ3" s="469"/>
      <c r="BA3" s="469"/>
      <c r="BB3" s="469"/>
      <c r="BC3" s="469"/>
      <c r="BD3" s="469"/>
      <c r="BE3" s="469"/>
      <c r="BF3" s="469"/>
      <c r="BG3" s="469"/>
      <c r="BH3" s="469"/>
      <c r="BI3" s="469"/>
      <c r="BJ3" s="469"/>
      <c r="BK3" s="469"/>
      <c r="BL3" s="469"/>
      <c r="BM3" s="469"/>
      <c r="BN3" s="469"/>
      <c r="BO3" s="469"/>
      <c r="BP3" s="469"/>
      <c r="BQ3" s="469"/>
      <c r="BR3" s="469"/>
      <c r="BS3" s="469"/>
      <c r="BT3" s="650"/>
      <c r="BU3" s="650"/>
      <c r="BV3" s="650"/>
      <c r="BW3" s="650"/>
      <c r="BX3" s="650"/>
      <c r="BY3" s="650"/>
      <c r="BZ3" s="650"/>
      <c r="CA3" s="650"/>
      <c r="CB3" s="650"/>
      <c r="CC3" s="650"/>
      <c r="CD3" s="650"/>
      <c r="CE3" s="650"/>
      <c r="CF3" s="650"/>
      <c r="CG3" s="650"/>
      <c r="CH3" s="650"/>
      <c r="CI3" s="650"/>
      <c r="CJ3" s="650"/>
      <c r="CK3" s="650"/>
      <c r="CL3" s="650"/>
      <c r="CM3" s="650"/>
      <c r="CN3" s="650"/>
      <c r="CO3" s="650"/>
      <c r="CP3" s="650"/>
      <c r="CQ3" s="650"/>
      <c r="CR3" s="650"/>
      <c r="CS3" s="650"/>
      <c r="CT3" s="650"/>
      <c r="CU3" s="650"/>
      <c r="CV3" s="650"/>
      <c r="CW3" s="650"/>
      <c r="CX3" s="650"/>
      <c r="CY3" s="650"/>
      <c r="CZ3" s="650"/>
      <c r="DA3" s="650"/>
      <c r="DB3" s="650"/>
      <c r="DC3" s="650"/>
      <c r="DD3" s="650"/>
      <c r="DE3" s="650"/>
      <c r="DF3" s="650"/>
      <c r="DG3" s="650"/>
      <c r="DH3" s="650"/>
      <c r="DI3" s="650"/>
      <c r="DJ3" s="650"/>
      <c r="DK3" s="650"/>
      <c r="DL3" s="650"/>
      <c r="DM3" s="650"/>
      <c r="DN3" s="650"/>
      <c r="DO3" s="650"/>
      <c r="DP3" s="650"/>
      <c r="DQ3" s="650"/>
      <c r="DR3" s="650"/>
      <c r="DS3" s="650"/>
      <c r="DT3" s="650"/>
      <c r="DU3" s="650"/>
      <c r="DV3" s="650"/>
      <c r="DW3" s="650"/>
      <c r="DX3" s="650"/>
      <c r="DY3" s="650"/>
      <c r="DZ3" s="650"/>
      <c r="EA3" s="650"/>
      <c r="EB3" s="650"/>
      <c r="EC3" s="650"/>
      <c r="ED3" s="650"/>
      <c r="EE3" s="650"/>
      <c r="EF3" s="650"/>
      <c r="EG3" s="650"/>
      <c r="EH3" s="650"/>
      <c r="EI3" s="650"/>
      <c r="EJ3" s="650"/>
      <c r="EK3" s="650"/>
      <c r="EL3" s="650"/>
      <c r="EM3" s="650"/>
      <c r="EN3" s="650"/>
      <c r="EO3" s="650"/>
      <c r="EP3" s="650"/>
      <c r="EQ3" s="650"/>
      <c r="ER3" s="650"/>
      <c r="ES3" s="650"/>
      <c r="ET3" s="650"/>
      <c r="EU3" s="650"/>
      <c r="EV3" s="650"/>
      <c r="EW3" s="650"/>
      <c r="EX3" s="650"/>
      <c r="EY3" s="650"/>
      <c r="EZ3" s="650"/>
      <c r="FA3" s="650"/>
      <c r="FB3" s="650"/>
      <c r="FC3" s="650"/>
      <c r="FD3" s="650"/>
      <c r="FE3" s="650"/>
      <c r="FF3" s="650"/>
      <c r="FG3" s="650"/>
      <c r="FH3" s="650"/>
      <c r="FI3" s="650"/>
      <c r="FJ3" s="650"/>
      <c r="FK3" s="650"/>
      <c r="FL3" s="650"/>
      <c r="FM3" s="650"/>
      <c r="FN3" s="650"/>
      <c r="FO3" s="650"/>
      <c r="FP3" s="650"/>
      <c r="FQ3" s="650"/>
      <c r="FR3" s="650"/>
      <c r="FS3" s="650"/>
      <c r="FT3" s="650"/>
      <c r="FU3" s="650"/>
      <c r="FV3" s="650"/>
      <c r="FW3" s="650"/>
      <c r="FX3" s="650"/>
      <c r="FY3" s="650"/>
      <c r="FZ3" s="650"/>
      <c r="GA3" s="650"/>
      <c r="GB3" s="650"/>
      <c r="GC3" s="650"/>
      <c r="GD3" s="650"/>
      <c r="GE3" s="650"/>
      <c r="GF3" s="650"/>
      <c r="GG3" s="650"/>
      <c r="GH3" s="650"/>
      <c r="GI3" s="650"/>
      <c r="GJ3" s="650"/>
      <c r="GK3" s="650"/>
      <c r="GL3" s="650"/>
      <c r="GM3" s="650"/>
      <c r="GN3" s="650"/>
      <c r="GO3" s="650"/>
      <c r="GP3" s="650"/>
      <c r="GQ3" s="650"/>
      <c r="GR3" s="650"/>
      <c r="GS3" s="650"/>
      <c r="GT3" s="650"/>
      <c r="GU3" s="650"/>
      <c r="GV3" s="650"/>
      <c r="GW3" s="650"/>
      <c r="GX3" s="650"/>
      <c r="GY3" s="650"/>
      <c r="GZ3" s="650"/>
      <c r="HA3" s="650"/>
      <c r="HB3" s="650"/>
      <c r="HC3" s="650"/>
      <c r="HD3" s="650"/>
      <c r="HE3" s="650"/>
      <c r="HF3" s="650"/>
      <c r="HG3" s="650"/>
      <c r="HH3" s="650"/>
      <c r="HI3" s="650"/>
      <c r="HJ3" s="650"/>
      <c r="HK3" s="650"/>
      <c r="HL3" s="650"/>
      <c r="HM3" s="650"/>
      <c r="HN3" s="650"/>
      <c r="HO3" s="650"/>
      <c r="HP3" s="650"/>
      <c r="HQ3" s="650"/>
      <c r="HR3" s="650"/>
      <c r="HS3" s="650"/>
      <c r="HT3" s="650"/>
      <c r="HU3" s="650"/>
      <c r="HV3" s="650"/>
      <c r="HW3" s="650"/>
      <c r="HX3" s="650"/>
      <c r="HY3" s="650"/>
      <c r="HZ3" s="650"/>
      <c r="IA3" s="650"/>
      <c r="IB3" s="650"/>
      <c r="IC3" s="650"/>
      <c r="ID3" s="650"/>
      <c r="IE3" s="650"/>
      <c r="IF3" s="650"/>
      <c r="IG3" s="650"/>
      <c r="IH3" s="650"/>
      <c r="II3" s="650"/>
      <c r="IJ3" s="650"/>
      <c r="IK3" s="650"/>
      <c r="IL3" s="650"/>
      <c r="IM3" s="650"/>
      <c r="IN3" s="650"/>
      <c r="IO3" s="650"/>
      <c r="IP3" s="650"/>
      <c r="IQ3" s="650"/>
      <c r="IR3" s="650"/>
      <c r="IS3" s="650"/>
      <c r="IT3" s="650"/>
      <c r="IU3" s="650"/>
      <c r="IV3" s="650"/>
    </row>
    <row r="4" spans="1:8" s="469" customFormat="1" ht="21.75" customHeight="1" thickBot="1">
      <c r="A4" s="411" t="s">
        <v>233</v>
      </c>
      <c r="B4" s="412">
        <f>SUM(B5:B10)</f>
        <v>1696436.1</v>
      </c>
      <c r="C4" s="412">
        <f>C5+C8</f>
        <v>55878</v>
      </c>
      <c r="D4" s="412">
        <f>SUM(D5:D10)</f>
        <v>1659487200</v>
      </c>
      <c r="E4" s="410"/>
      <c r="F4" s="435"/>
      <c r="G4" s="435"/>
      <c r="H4" s="435"/>
    </row>
    <row r="5" spans="1:7" s="469" customFormat="1" ht="21.75" customHeight="1">
      <c r="A5" s="413" t="s">
        <v>234</v>
      </c>
      <c r="B5" s="414">
        <f>'[4]Sumář odborů'!B24-145300</f>
        <v>897740.1000000001</v>
      </c>
      <c r="C5" s="414">
        <f>'[4]Sumář odborů'!C24</f>
        <v>40378</v>
      </c>
      <c r="D5" s="414">
        <f>'sumář odborů'!D24-145300000</f>
        <v>876291200</v>
      </c>
      <c r="E5" s="415"/>
      <c r="F5" s="646"/>
      <c r="G5" s="646"/>
    </row>
    <row r="6" spans="1:12" s="469" customFormat="1" ht="21.75" customHeight="1">
      <c r="A6" s="416" t="s">
        <v>235</v>
      </c>
      <c r="B6" s="417">
        <f>'[4] Sumář PO'!J9</f>
        <v>173609</v>
      </c>
      <c r="C6" s="417"/>
      <c r="D6" s="417">
        <v>173609000</v>
      </c>
      <c r="E6" s="418"/>
      <c r="F6" s="647"/>
      <c r="L6" s="435"/>
    </row>
    <row r="7" spans="1:6" s="469" customFormat="1" ht="21.75" customHeight="1">
      <c r="A7" s="416" t="s">
        <v>236</v>
      </c>
      <c r="B7" s="417">
        <f>'[4]Sumář odborů'!B14</f>
        <v>145300</v>
      </c>
      <c r="C7" s="417"/>
      <c r="D7" s="417">
        <v>145300000</v>
      </c>
      <c r="E7" s="416"/>
      <c r="F7" s="647"/>
    </row>
    <row r="8" spans="1:12" s="469" customFormat="1" ht="21.75" customHeight="1">
      <c r="A8" s="416" t="s">
        <v>237</v>
      </c>
      <c r="B8" s="417">
        <f>'[4] Sumář OVS'!L57</f>
        <v>479342</v>
      </c>
      <c r="C8" s="417">
        <f>'[4] Sumář OVS'!M66</f>
        <v>15500</v>
      </c>
      <c r="D8" s="417">
        <v>463842000</v>
      </c>
      <c r="E8" s="420"/>
      <c r="F8" s="646"/>
      <c r="G8" s="647"/>
      <c r="L8" s="435"/>
    </row>
    <row r="9" spans="1:12" s="469" customFormat="1" ht="21.75" customHeight="1">
      <c r="A9" s="418" t="s">
        <v>238</v>
      </c>
      <c r="B9" s="417">
        <f>'[4]FRB klasika'!J16+'[4]FRB povodeň'!C15</f>
        <v>20445</v>
      </c>
      <c r="C9" s="417"/>
      <c r="D9" s="417">
        <v>20445000</v>
      </c>
      <c r="E9" s="418"/>
      <c r="F9" s="647"/>
      <c r="H9" s="435"/>
      <c r="L9" s="648"/>
    </row>
    <row r="10" spans="1:7" s="469" customFormat="1" ht="21.75" customHeight="1" thickBot="1">
      <c r="A10" s="421" t="s">
        <v>239</v>
      </c>
      <c r="B10" s="181">
        <v>-20000</v>
      </c>
      <c r="C10" s="181"/>
      <c r="D10" s="181">
        <v>-20000000</v>
      </c>
      <c r="E10" s="354"/>
      <c r="F10" s="647"/>
      <c r="G10" s="435"/>
    </row>
    <row r="11" spans="1:12" s="469" customFormat="1" ht="21.75" customHeight="1" thickBot="1">
      <c r="A11" s="422" t="s">
        <v>240</v>
      </c>
      <c r="B11" s="412">
        <f>B13+B12</f>
        <v>548740</v>
      </c>
      <c r="C11" s="412">
        <f>C12+C13</f>
        <v>-15853000</v>
      </c>
      <c r="D11" s="412">
        <f>D13+D12</f>
        <v>417740000</v>
      </c>
      <c r="E11" s="410"/>
      <c r="F11" s="646"/>
      <c r="G11" s="647"/>
      <c r="L11" s="435"/>
    </row>
    <row r="12" spans="1:8" s="469" customFormat="1" ht="21.75" customHeight="1">
      <c r="A12" s="413" t="s">
        <v>241</v>
      </c>
      <c r="B12" s="423">
        <f>548740-40200</f>
        <v>508540</v>
      </c>
      <c r="C12" s="423">
        <f>112800-6000</f>
        <v>106800</v>
      </c>
      <c r="D12" s="423">
        <v>401740000</v>
      </c>
      <c r="E12" s="424"/>
      <c r="F12" s="435"/>
      <c r="G12" s="435"/>
      <c r="H12" s="649"/>
    </row>
    <row r="13" spans="1:5" s="469" customFormat="1" ht="21.75" customHeight="1" thickBot="1">
      <c r="A13" s="425" t="s">
        <v>242</v>
      </c>
      <c r="B13" s="181">
        <v>40200</v>
      </c>
      <c r="C13" s="181">
        <f>B13-D13</f>
        <v>-15959800</v>
      </c>
      <c r="D13" s="181">
        <v>16000000</v>
      </c>
      <c r="E13" s="421" t="s">
        <v>243</v>
      </c>
    </row>
    <row r="14" spans="1:12" s="469" customFormat="1" ht="24.75" customHeight="1" thickBot="1">
      <c r="A14" s="426" t="s">
        <v>256</v>
      </c>
      <c r="B14" s="427">
        <f>SUM(B16:B20)</f>
        <v>154926</v>
      </c>
      <c r="C14" s="427"/>
      <c r="D14" s="427">
        <f>SUM(D16:D20)</f>
        <v>154926000</v>
      </c>
      <c r="E14" s="428"/>
      <c r="G14" s="435"/>
      <c r="L14" s="435"/>
    </row>
    <row r="15" spans="1:71" s="469" customFormat="1" ht="24.75" customHeight="1" hidden="1" outlineLevel="1">
      <c r="A15" s="429" t="s">
        <v>244</v>
      </c>
      <c r="B15" s="430">
        <f>B3-B2</f>
        <v>154926.1000000001</v>
      </c>
      <c r="C15" s="430"/>
      <c r="D15" s="430"/>
      <c r="E15" s="431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s="469" customFormat="1" ht="21" customHeight="1" collapsed="1">
      <c r="A16" s="416" t="s">
        <v>245</v>
      </c>
      <c r="B16" s="417">
        <v>250000</v>
      </c>
      <c r="C16" s="417"/>
      <c r="D16" s="417">
        <v>250000000</v>
      </c>
      <c r="E16" s="432" t="s">
        <v>246</v>
      </c>
      <c r="F16"/>
      <c r="G16" s="419"/>
      <c r="H16" s="419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s="469" customFormat="1" ht="21.75" customHeight="1">
      <c r="A17" s="416" t="s">
        <v>247</v>
      </c>
      <c r="B17" s="417">
        <v>30000</v>
      </c>
      <c r="C17" s="417"/>
      <c r="D17" s="417">
        <v>30000000</v>
      </c>
      <c r="E17" s="418" t="s">
        <v>248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s="469" customFormat="1" ht="21.75" customHeight="1">
      <c r="A18" s="416" t="s">
        <v>249</v>
      </c>
      <c r="B18" s="417">
        <v>-30000</v>
      </c>
      <c r="C18" s="417"/>
      <c r="D18" s="417">
        <v>-30000000</v>
      </c>
      <c r="E18" s="418" t="s">
        <v>250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5" ht="21.75" customHeight="1">
      <c r="A19" s="416" t="s">
        <v>251</v>
      </c>
      <c r="B19" s="417">
        <v>-95074</v>
      </c>
      <c r="C19" s="417"/>
      <c r="D19" s="417">
        <v>-95074000</v>
      </c>
      <c r="E19" s="667" t="s">
        <v>252</v>
      </c>
    </row>
    <row r="20" spans="1:5" ht="21.75" customHeight="1">
      <c r="A20" s="416"/>
      <c r="B20" s="433"/>
      <c r="C20" s="433"/>
      <c r="D20" s="433"/>
      <c r="E20" s="668"/>
    </row>
    <row r="21" spans="1:5" ht="27" customHeight="1" hidden="1" outlineLevel="1">
      <c r="A21" s="434" t="s">
        <v>253</v>
      </c>
      <c r="B21" s="435"/>
      <c r="C21" s="435"/>
      <c r="D21" s="435"/>
      <c r="E21" s="436"/>
    </row>
    <row r="22" ht="25.5" customHeight="1" hidden="1" outlineLevel="1">
      <c r="A22" s="437" t="s">
        <v>254</v>
      </c>
    </row>
    <row r="23" ht="25.5" customHeight="1" collapsed="1"/>
    <row r="26" ht="12.75">
      <c r="E26" s="419"/>
    </row>
    <row r="27" ht="12.75">
      <c r="E27" s="419"/>
    </row>
  </sheetData>
  <mergeCells count="1">
    <mergeCell ref="E19:E20"/>
  </mergeCells>
  <printOptions/>
  <pageMargins left="2.14" right="0.75" top="1" bottom="1" header="0.4921259845" footer="0.4921259845"/>
  <pageSetup horizontalDpi="600" verticalDpi="600" orientation="landscape" paperSize="9" r:id="rId1"/>
  <headerFooter alignWithMargins="0">
    <oddHeader>&amp;Lv Kč&amp;C&amp;"Arial,Tučné"&amp;11Rekapitulace rozpočtu na rok 2010&amp;R&amp;"Arial,Tučné"Část A - příloha č. 1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H1009"/>
  <sheetViews>
    <sheetView workbookViewId="0" topLeftCell="A14">
      <selection activeCell="E59" sqref="E59"/>
    </sheetView>
  </sheetViews>
  <sheetFormatPr defaultColWidth="9.140625" defaultRowHeight="12.75"/>
  <cols>
    <col min="1" max="1" width="4.8515625" style="400" customWidth="1"/>
    <col min="2" max="2" width="27.140625" style="3" customWidth="1"/>
    <col min="3" max="3" width="10.140625" style="3" hidden="1" customWidth="1"/>
    <col min="4" max="4" width="6.8515625" style="3" hidden="1" customWidth="1"/>
    <col min="5" max="5" width="11.8515625" style="3" customWidth="1"/>
    <col min="6" max="6" width="70.7109375" style="3" customWidth="1"/>
    <col min="7" max="11" width="9.140625" style="3" customWidth="1"/>
    <col min="12" max="12" width="8.8515625" style="3" customWidth="1"/>
    <col min="13" max="14" width="9.140625" style="3" customWidth="1"/>
    <col min="15" max="16" width="8.8515625" style="3" customWidth="1"/>
    <col min="17" max="16384" width="9.140625" style="3" customWidth="1"/>
  </cols>
  <sheetData>
    <row r="1" spans="1:6" s="370" customFormat="1" ht="39.75" customHeight="1">
      <c r="A1" s="366" t="s">
        <v>157</v>
      </c>
      <c r="B1" s="367" t="s">
        <v>158</v>
      </c>
      <c r="C1" s="368" t="s">
        <v>159</v>
      </c>
      <c r="D1" s="368" t="s">
        <v>160</v>
      </c>
      <c r="E1" s="368" t="s">
        <v>415</v>
      </c>
      <c r="F1" s="369" t="s">
        <v>413</v>
      </c>
    </row>
    <row r="2" spans="1:6" ht="13.5" customHeight="1">
      <c r="A2" s="371">
        <v>1111</v>
      </c>
      <c r="B2" s="37" t="s">
        <v>161</v>
      </c>
      <c r="C2" s="352">
        <v>238000</v>
      </c>
      <c r="D2" s="352"/>
      <c r="E2" s="660">
        <v>238000000</v>
      </c>
      <c r="F2" s="37"/>
    </row>
    <row r="3" spans="1:6" ht="13.5" customHeight="1">
      <c r="A3" s="371">
        <v>1112</v>
      </c>
      <c r="B3" s="37" t="s">
        <v>162</v>
      </c>
      <c r="C3" s="352">
        <v>30000</v>
      </c>
      <c r="D3" s="352"/>
      <c r="E3" s="660">
        <v>30000000</v>
      </c>
      <c r="F3" s="37"/>
    </row>
    <row r="4" spans="1:6" ht="13.5" customHeight="1">
      <c r="A4" s="371">
        <v>1113</v>
      </c>
      <c r="B4" s="37" t="s">
        <v>163</v>
      </c>
      <c r="C4" s="352">
        <v>18000</v>
      </c>
      <c r="D4" s="352"/>
      <c r="E4" s="660">
        <v>18000000</v>
      </c>
      <c r="F4" s="37"/>
    </row>
    <row r="5" spans="1:6" ht="13.5" customHeight="1">
      <c r="A5" s="371">
        <v>1121</v>
      </c>
      <c r="B5" s="37" t="s">
        <v>164</v>
      </c>
      <c r="C5" s="352">
        <v>230000</v>
      </c>
      <c r="D5" s="352"/>
      <c r="E5" s="660">
        <v>230000000</v>
      </c>
      <c r="F5" s="37"/>
    </row>
    <row r="6" spans="1:6" ht="13.5" customHeight="1">
      <c r="A6" s="371">
        <v>1122</v>
      </c>
      <c r="B6" s="37" t="s">
        <v>165</v>
      </c>
      <c r="C6" s="352">
        <v>95329</v>
      </c>
      <c r="D6" s="352">
        <v>35506</v>
      </c>
      <c r="E6" s="660">
        <v>59823000</v>
      </c>
      <c r="F6" s="37" t="s">
        <v>227</v>
      </c>
    </row>
    <row r="7" spans="1:6" ht="13.5" customHeight="1">
      <c r="A7" s="371"/>
      <c r="B7" s="37"/>
      <c r="C7" s="352"/>
      <c r="D7" s="352"/>
      <c r="E7" s="660"/>
      <c r="F7" s="374" t="s">
        <v>166</v>
      </c>
    </row>
    <row r="8" spans="1:6" ht="13.5" customHeight="1">
      <c r="A8" s="371">
        <v>1211</v>
      </c>
      <c r="B8" s="37" t="s">
        <v>167</v>
      </c>
      <c r="C8" s="352">
        <v>460000</v>
      </c>
      <c r="D8" s="352"/>
      <c r="E8" s="660">
        <v>460000000</v>
      </c>
      <c r="F8" s="37"/>
    </row>
    <row r="9" spans="1:6" ht="13.5" customHeight="1" thickBot="1">
      <c r="A9" s="371">
        <v>1511</v>
      </c>
      <c r="B9" s="376" t="s">
        <v>168</v>
      </c>
      <c r="C9" s="377">
        <v>147000</v>
      </c>
      <c r="D9" s="377"/>
      <c r="E9" s="661">
        <v>147000000</v>
      </c>
      <c r="F9" s="37" t="s">
        <v>169</v>
      </c>
    </row>
    <row r="10" spans="1:6" ht="13.5" customHeight="1" thickBot="1">
      <c r="A10" s="378"/>
      <c r="B10" s="379" t="s">
        <v>170</v>
      </c>
      <c r="C10" s="380">
        <f>SUM(C2:C9)</f>
        <v>1218329</v>
      </c>
      <c r="D10" s="380">
        <f>SUM(D2:D9)</f>
        <v>35506</v>
      </c>
      <c r="E10" s="642">
        <f>SUM(E2:E9)</f>
        <v>1182823000</v>
      </c>
      <c r="F10" s="37" t="s">
        <v>402</v>
      </c>
    </row>
    <row r="11" spans="1:6" ht="13.5" customHeight="1">
      <c r="A11" s="371">
        <v>1332</v>
      </c>
      <c r="B11" s="381" t="s">
        <v>171</v>
      </c>
      <c r="C11" s="347">
        <v>50</v>
      </c>
      <c r="D11" s="347"/>
      <c r="E11" s="662">
        <v>50000</v>
      </c>
      <c r="F11" s="37" t="s">
        <v>172</v>
      </c>
    </row>
    <row r="12" spans="1:6" ht="13.5" customHeight="1">
      <c r="A12" s="371">
        <v>1334</v>
      </c>
      <c r="B12" s="37" t="s">
        <v>173</v>
      </c>
      <c r="C12" s="352">
        <v>400</v>
      </c>
      <c r="D12" s="352"/>
      <c r="E12" s="660">
        <v>400000</v>
      </c>
      <c r="F12" s="37" t="s">
        <v>174</v>
      </c>
    </row>
    <row r="13" spans="1:6" ht="13.5" customHeight="1">
      <c r="A13" s="371">
        <v>1337</v>
      </c>
      <c r="B13" s="37" t="s">
        <v>175</v>
      </c>
      <c r="C13" s="352">
        <v>43000</v>
      </c>
      <c r="D13" s="352"/>
      <c r="E13" s="660">
        <v>43000000</v>
      </c>
      <c r="F13" s="37"/>
    </row>
    <row r="14" spans="1:6" ht="13.5" customHeight="1">
      <c r="A14" s="371">
        <v>1341</v>
      </c>
      <c r="B14" s="37" t="s">
        <v>176</v>
      </c>
      <c r="C14" s="352">
        <v>2800</v>
      </c>
      <c r="D14" s="352"/>
      <c r="E14" s="660">
        <v>2800000</v>
      </c>
      <c r="F14" s="382"/>
    </row>
    <row r="15" spans="1:6" ht="13.5" customHeight="1">
      <c r="A15" s="371">
        <v>1342</v>
      </c>
      <c r="B15" s="37" t="s">
        <v>177</v>
      </c>
      <c r="C15" s="352">
        <v>500</v>
      </c>
      <c r="D15" s="352"/>
      <c r="E15" s="660">
        <v>500000</v>
      </c>
      <c r="F15" s="37"/>
    </row>
    <row r="16" spans="1:6" ht="13.5" customHeight="1">
      <c r="A16" s="371">
        <v>1343</v>
      </c>
      <c r="B16" s="37" t="s">
        <v>178</v>
      </c>
      <c r="C16" s="352">
        <v>5000</v>
      </c>
      <c r="D16" s="352"/>
      <c r="E16" s="660">
        <v>5000000</v>
      </c>
      <c r="F16" s="37"/>
    </row>
    <row r="17" spans="1:6" ht="13.5" customHeight="1">
      <c r="A17" s="371">
        <v>1344</v>
      </c>
      <c r="B17" s="37" t="s">
        <v>179</v>
      </c>
      <c r="C17" s="352">
        <v>90</v>
      </c>
      <c r="D17" s="352"/>
      <c r="E17" s="660">
        <v>90000</v>
      </c>
      <c r="F17" s="37"/>
    </row>
    <row r="18" spans="1:6" ht="13.5" customHeight="1">
      <c r="A18" s="371">
        <v>1345</v>
      </c>
      <c r="B18" s="37" t="s">
        <v>180</v>
      </c>
      <c r="C18" s="352">
        <v>1000</v>
      </c>
      <c r="D18" s="352"/>
      <c r="E18" s="660">
        <v>1000000</v>
      </c>
      <c r="F18" s="383"/>
    </row>
    <row r="19" spans="1:6" ht="13.5" customHeight="1">
      <c r="A19" s="371">
        <v>1347</v>
      </c>
      <c r="B19" s="37" t="s">
        <v>181</v>
      </c>
      <c r="C19" s="352">
        <v>15000</v>
      </c>
      <c r="D19" s="352"/>
      <c r="E19" s="660">
        <v>15000000</v>
      </c>
      <c r="F19" s="37"/>
    </row>
    <row r="20" spans="1:6" ht="13.5" customHeight="1">
      <c r="A20" s="371">
        <v>1351</v>
      </c>
      <c r="B20" s="37" t="s">
        <v>182</v>
      </c>
      <c r="C20" s="352">
        <v>10000</v>
      </c>
      <c r="D20" s="352"/>
      <c r="E20" s="660">
        <v>10000000</v>
      </c>
      <c r="F20" s="374"/>
    </row>
    <row r="21" spans="1:6" ht="13.5" customHeight="1">
      <c r="A21" s="371">
        <v>1353</v>
      </c>
      <c r="B21" s="37" t="s">
        <v>183</v>
      </c>
      <c r="C21" s="352"/>
      <c r="D21" s="352"/>
      <c r="E21" s="660">
        <v>2700000</v>
      </c>
      <c r="F21" s="374"/>
    </row>
    <row r="22" spans="1:6" ht="13.5" customHeight="1">
      <c r="A22" s="371"/>
      <c r="B22" s="37" t="s">
        <v>184</v>
      </c>
      <c r="C22" s="352">
        <v>2700</v>
      </c>
      <c r="D22" s="352"/>
      <c r="E22" s="660"/>
      <c r="F22" s="374"/>
    </row>
    <row r="23" spans="1:6" ht="13.5" customHeight="1">
      <c r="A23" s="371">
        <v>1361</v>
      </c>
      <c r="B23" s="37" t="s">
        <v>185</v>
      </c>
      <c r="C23" s="352">
        <v>22000</v>
      </c>
      <c r="D23" s="352"/>
      <c r="E23" s="660">
        <v>22000000</v>
      </c>
      <c r="F23" s="384" t="s">
        <v>228</v>
      </c>
    </row>
    <row r="24" spans="1:8" ht="13.5" customHeight="1">
      <c r="A24" s="371">
        <v>1361</v>
      </c>
      <c r="B24" s="37" t="s">
        <v>186</v>
      </c>
      <c r="C24" s="352"/>
      <c r="D24" s="352"/>
      <c r="E24" s="660">
        <v>28863000</v>
      </c>
      <c r="F24" s="385" t="s">
        <v>416</v>
      </c>
      <c r="G24" s="373"/>
      <c r="H24" s="373"/>
    </row>
    <row r="25" spans="1:6" ht="13.5" customHeight="1">
      <c r="A25" s="371"/>
      <c r="B25" s="37"/>
      <c r="C25" s="352"/>
      <c r="D25" s="352"/>
      <c r="E25" s="660"/>
      <c r="F25" s="385" t="s">
        <v>229</v>
      </c>
    </row>
    <row r="26" spans="1:6" ht="13.5" customHeight="1" thickBot="1">
      <c r="A26" s="371"/>
      <c r="B26" s="376"/>
      <c r="C26" s="377"/>
      <c r="D26" s="377"/>
      <c r="E26" s="661"/>
      <c r="F26" s="385" t="s">
        <v>187</v>
      </c>
    </row>
    <row r="27" spans="1:6" ht="13.5" customHeight="1" thickBot="1">
      <c r="A27" s="371"/>
      <c r="B27" s="386" t="s">
        <v>188</v>
      </c>
      <c r="C27" s="380">
        <f>SUM(C11:C26)</f>
        <v>102540</v>
      </c>
      <c r="D27" s="380">
        <f>SUM(D11:D26)</f>
        <v>0</v>
      </c>
      <c r="E27" s="642">
        <f>SUM(E11:E26)</f>
        <v>131403000</v>
      </c>
      <c r="F27" s="383"/>
    </row>
    <row r="28" spans="1:6" ht="13.5" customHeight="1" thickBot="1">
      <c r="A28" s="371"/>
      <c r="B28" s="387" t="s">
        <v>189</v>
      </c>
      <c r="C28" s="388">
        <f>C10+C27</f>
        <v>1320869</v>
      </c>
      <c r="D28" s="388">
        <f>D10+D27</f>
        <v>35506</v>
      </c>
      <c r="E28" s="643">
        <f>E10+E27</f>
        <v>1314226000</v>
      </c>
      <c r="F28" s="389"/>
    </row>
    <row r="29" spans="1:6" ht="13.5" customHeight="1">
      <c r="A29" s="371">
        <v>2111</v>
      </c>
      <c r="B29" s="381" t="s">
        <v>190</v>
      </c>
      <c r="C29" s="347">
        <v>1340</v>
      </c>
      <c r="D29" s="347"/>
      <c r="E29" s="662">
        <v>1340000</v>
      </c>
      <c r="F29" s="37" t="s">
        <v>191</v>
      </c>
    </row>
    <row r="30" spans="1:6" ht="13.5" customHeight="1">
      <c r="A30" s="371">
        <v>2111</v>
      </c>
      <c r="B30" s="37" t="s">
        <v>190</v>
      </c>
      <c r="C30" s="352">
        <v>900</v>
      </c>
      <c r="D30" s="352"/>
      <c r="E30" s="660">
        <v>900000</v>
      </c>
      <c r="F30" s="37" t="s">
        <v>192</v>
      </c>
    </row>
    <row r="31" spans="1:6" ht="13.5" customHeight="1">
      <c r="A31" s="371">
        <v>2111</v>
      </c>
      <c r="B31" s="37" t="s">
        <v>190</v>
      </c>
      <c r="C31" s="352">
        <v>280</v>
      </c>
      <c r="D31" s="352"/>
      <c r="E31" s="660">
        <v>280000</v>
      </c>
      <c r="F31" s="37" t="s">
        <v>193</v>
      </c>
    </row>
    <row r="32" spans="1:6" ht="13.5" customHeight="1">
      <c r="A32" s="371">
        <v>2111</v>
      </c>
      <c r="B32" s="37" t="s">
        <v>190</v>
      </c>
      <c r="C32" s="352">
        <v>9</v>
      </c>
      <c r="D32" s="352"/>
      <c r="E32" s="660">
        <v>9000</v>
      </c>
      <c r="F32" s="37" t="s">
        <v>194</v>
      </c>
    </row>
    <row r="33" spans="1:6" ht="13.5" customHeight="1">
      <c r="A33" s="371">
        <v>2111</v>
      </c>
      <c r="B33" s="37" t="s">
        <v>190</v>
      </c>
      <c r="C33" s="352">
        <v>2</v>
      </c>
      <c r="D33" s="352"/>
      <c r="E33" s="660">
        <v>2000</v>
      </c>
      <c r="F33" s="37" t="s">
        <v>195</v>
      </c>
    </row>
    <row r="34" spans="1:6" ht="13.5" customHeight="1">
      <c r="A34" s="371">
        <v>2111</v>
      </c>
      <c r="B34" s="37" t="s">
        <v>190</v>
      </c>
      <c r="C34" s="352">
        <v>5145</v>
      </c>
      <c r="D34" s="352"/>
      <c r="E34" s="660">
        <v>5145000</v>
      </c>
      <c r="F34" s="37" t="s">
        <v>196</v>
      </c>
    </row>
    <row r="35" spans="1:6" ht="13.5" customHeight="1">
      <c r="A35" s="371"/>
      <c r="B35" s="37"/>
      <c r="C35" s="352"/>
      <c r="D35" s="352"/>
      <c r="E35" s="660"/>
      <c r="F35" s="37" t="s">
        <v>197</v>
      </c>
    </row>
    <row r="36" spans="1:6" ht="13.5" customHeight="1">
      <c r="A36" s="371">
        <v>2112</v>
      </c>
      <c r="B36" s="37" t="s">
        <v>198</v>
      </c>
      <c r="C36" s="352">
        <v>5</v>
      </c>
      <c r="D36" s="352"/>
      <c r="E36" s="660">
        <v>5000</v>
      </c>
      <c r="F36" s="37" t="s">
        <v>199</v>
      </c>
    </row>
    <row r="37" spans="1:6" ht="13.5" customHeight="1">
      <c r="A37" s="371">
        <v>2141</v>
      </c>
      <c r="B37" s="37" t="s">
        <v>200</v>
      </c>
      <c r="C37" s="352">
        <v>3500</v>
      </c>
      <c r="D37" s="352"/>
      <c r="E37" s="660">
        <v>3500000</v>
      </c>
      <c r="F37" s="390"/>
    </row>
    <row r="38" spans="1:6" s="391" customFormat="1" ht="13.5" customHeight="1">
      <c r="A38" s="371">
        <v>2212</v>
      </c>
      <c r="B38" s="37" t="s">
        <v>201</v>
      </c>
      <c r="C38" s="352">
        <v>1314</v>
      </c>
      <c r="D38" s="352"/>
      <c r="E38" s="660">
        <v>1314000</v>
      </c>
      <c r="F38" s="37" t="s">
        <v>202</v>
      </c>
    </row>
    <row r="39" spans="1:6" s="391" customFormat="1" ht="13.5" customHeight="1">
      <c r="A39" s="371">
        <v>2212</v>
      </c>
      <c r="B39" s="37" t="s">
        <v>201</v>
      </c>
      <c r="C39" s="352">
        <v>1000</v>
      </c>
      <c r="D39" s="352"/>
      <c r="E39" s="660">
        <v>1000000</v>
      </c>
      <c r="F39" s="37" t="s">
        <v>203</v>
      </c>
    </row>
    <row r="40" spans="1:6" s="391" customFormat="1" ht="13.5" customHeight="1">
      <c r="A40" s="371">
        <v>2212</v>
      </c>
      <c r="B40" s="37" t="s">
        <v>201</v>
      </c>
      <c r="C40" s="352">
        <v>5700</v>
      </c>
      <c r="D40" s="352"/>
      <c r="E40" s="660">
        <v>5700000</v>
      </c>
      <c r="F40" s="37" t="s">
        <v>204</v>
      </c>
    </row>
    <row r="41" spans="1:6" s="391" customFormat="1" ht="13.5" customHeight="1">
      <c r="A41" s="371">
        <v>2212</v>
      </c>
      <c r="B41" s="37" t="s">
        <v>201</v>
      </c>
      <c r="C41" s="352">
        <v>4000</v>
      </c>
      <c r="D41" s="352"/>
      <c r="E41" s="660">
        <v>4000000</v>
      </c>
      <c r="F41" s="37" t="s">
        <v>205</v>
      </c>
    </row>
    <row r="42" spans="1:6" s="391" customFormat="1" ht="13.5" customHeight="1">
      <c r="A42" s="371">
        <v>2212</v>
      </c>
      <c r="B42" s="37" t="s">
        <v>201</v>
      </c>
      <c r="C42" s="352">
        <v>235</v>
      </c>
      <c r="D42" s="352"/>
      <c r="E42" s="660">
        <v>235000</v>
      </c>
      <c r="F42" s="37" t="s">
        <v>206</v>
      </c>
    </row>
    <row r="43" spans="1:6" ht="13.5" customHeight="1">
      <c r="A43" s="371">
        <v>2324</v>
      </c>
      <c r="B43" s="37" t="s">
        <v>207</v>
      </c>
      <c r="C43" s="352">
        <v>10</v>
      </c>
      <c r="D43" s="352"/>
      <c r="E43" s="660">
        <v>10000</v>
      </c>
      <c r="F43" s="37" t="s">
        <v>208</v>
      </c>
    </row>
    <row r="44" spans="1:6" ht="13.5" customHeight="1">
      <c r="A44" s="371">
        <v>2324</v>
      </c>
      <c r="B44" s="37" t="s">
        <v>207</v>
      </c>
      <c r="C44" s="352">
        <v>5475</v>
      </c>
      <c r="D44" s="352"/>
      <c r="E44" s="660">
        <v>5475000</v>
      </c>
      <c r="F44" s="37" t="s">
        <v>209</v>
      </c>
    </row>
    <row r="45" spans="1:6" ht="13.5" customHeight="1">
      <c r="A45" s="371">
        <v>2324</v>
      </c>
      <c r="B45" s="37" t="s">
        <v>207</v>
      </c>
      <c r="C45" s="352">
        <v>3000</v>
      </c>
      <c r="D45" s="352"/>
      <c r="E45" s="660">
        <v>3000000</v>
      </c>
      <c r="F45" s="37" t="s">
        <v>210</v>
      </c>
    </row>
    <row r="46" spans="1:6" ht="13.5" customHeight="1">
      <c r="A46" s="371">
        <v>2324</v>
      </c>
      <c r="B46" s="37" t="s">
        <v>207</v>
      </c>
      <c r="C46" s="352">
        <v>100</v>
      </c>
      <c r="D46" s="352"/>
      <c r="E46" s="660">
        <v>100000</v>
      </c>
      <c r="F46" s="37" t="s">
        <v>211</v>
      </c>
    </row>
    <row r="47" spans="1:6" ht="13.5" customHeight="1">
      <c r="A47" s="371">
        <v>2329</v>
      </c>
      <c r="B47" s="37" t="s">
        <v>212</v>
      </c>
      <c r="C47" s="352">
        <v>50</v>
      </c>
      <c r="D47" s="352"/>
      <c r="E47" s="660">
        <v>50000</v>
      </c>
      <c r="F47" s="37" t="s">
        <v>213</v>
      </c>
    </row>
    <row r="48" spans="1:6" ht="13.5" customHeight="1">
      <c r="A48" s="371">
        <v>2329</v>
      </c>
      <c r="B48" s="37" t="s">
        <v>212</v>
      </c>
      <c r="C48" s="352">
        <v>178012</v>
      </c>
      <c r="D48" s="352"/>
      <c r="E48" s="660">
        <v>178012000</v>
      </c>
      <c r="F48" s="37" t="s">
        <v>214</v>
      </c>
    </row>
    <row r="49" spans="1:6" ht="13.5" customHeight="1">
      <c r="A49" s="371">
        <v>2343</v>
      </c>
      <c r="B49" s="37" t="s">
        <v>215</v>
      </c>
      <c r="C49" s="352">
        <v>1</v>
      </c>
      <c r="D49" s="352"/>
      <c r="E49" s="660">
        <v>1000</v>
      </c>
      <c r="F49" s="37"/>
    </row>
    <row r="50" spans="1:6" ht="13.5" customHeight="1" thickBot="1">
      <c r="A50" s="371">
        <v>2460</v>
      </c>
      <c r="B50" s="376" t="s">
        <v>216</v>
      </c>
      <c r="C50" s="377">
        <v>20445</v>
      </c>
      <c r="D50" s="377"/>
      <c r="E50" s="661">
        <v>20445000</v>
      </c>
      <c r="F50" s="37" t="s">
        <v>217</v>
      </c>
    </row>
    <row r="51" spans="1:6" ht="13.5" customHeight="1" thickBot="1">
      <c r="A51" s="378"/>
      <c r="B51" s="392" t="s">
        <v>218</v>
      </c>
      <c r="C51" s="388">
        <f>SUM(C29:C50)</f>
        <v>230523</v>
      </c>
      <c r="D51" s="388">
        <f>SUM(D29:D50)</f>
        <v>0</v>
      </c>
      <c r="E51" s="643">
        <f>SUM(E29:E50)</f>
        <v>230523000</v>
      </c>
      <c r="F51" s="37"/>
    </row>
    <row r="52" spans="1:6" ht="13.5" customHeight="1">
      <c r="A52" s="371">
        <v>4112</v>
      </c>
      <c r="B52" s="381" t="s">
        <v>219</v>
      </c>
      <c r="C52" s="347">
        <v>103000</v>
      </c>
      <c r="D52" s="347"/>
      <c r="E52" s="662">
        <f>103000000+18929200</f>
        <v>121929200</v>
      </c>
      <c r="F52" s="37" t="s">
        <v>574</v>
      </c>
    </row>
    <row r="53" spans="1:6" ht="13.5" customHeight="1">
      <c r="A53" s="371">
        <v>4121</v>
      </c>
      <c r="B53" s="37" t="s">
        <v>220</v>
      </c>
      <c r="C53" s="352">
        <v>1800</v>
      </c>
      <c r="D53" s="352"/>
      <c r="E53" s="660">
        <v>1800000</v>
      </c>
      <c r="F53" s="37" t="s">
        <v>221</v>
      </c>
    </row>
    <row r="54" spans="1:6" ht="13.5" customHeight="1">
      <c r="A54" s="371">
        <v>4121</v>
      </c>
      <c r="B54" s="37" t="s">
        <v>220</v>
      </c>
      <c r="C54" s="352">
        <v>200</v>
      </c>
      <c r="D54" s="352"/>
      <c r="E54" s="660">
        <v>200000</v>
      </c>
      <c r="F54" s="37" t="s">
        <v>222</v>
      </c>
    </row>
    <row r="55" spans="1:6" ht="13.5" customHeight="1">
      <c r="A55" s="371">
        <v>4131</v>
      </c>
      <c r="B55" s="37" t="s">
        <v>223</v>
      </c>
      <c r="C55" s="352">
        <v>404995</v>
      </c>
      <c r="D55" s="352">
        <v>151372</v>
      </c>
      <c r="E55" s="660">
        <v>253623000</v>
      </c>
      <c r="F55" s="37" t="s">
        <v>230</v>
      </c>
    </row>
    <row r="56" spans="1:6" ht="13.5" customHeight="1" thickBot="1">
      <c r="A56" s="371"/>
      <c r="B56" s="376"/>
      <c r="C56" s="377"/>
      <c r="D56" s="377"/>
      <c r="E56" s="661"/>
      <c r="F56" s="393" t="s">
        <v>224</v>
      </c>
    </row>
    <row r="57" spans="1:6" ht="13.5" customHeight="1" thickBot="1">
      <c r="A57" s="371"/>
      <c r="B57" s="387" t="s">
        <v>225</v>
      </c>
      <c r="C57" s="388">
        <f>SUM(C52:C56)</f>
        <v>509995</v>
      </c>
      <c r="D57" s="388">
        <f>SUM(D52:D56)</f>
        <v>151372</v>
      </c>
      <c r="E57" s="643">
        <f>SUM(E52:E56)</f>
        <v>377552200</v>
      </c>
      <c r="F57" s="37"/>
    </row>
    <row r="58" spans="1:6" ht="26.25" customHeight="1" thickBot="1">
      <c r="A58" s="371"/>
      <c r="B58" s="394" t="s">
        <v>226</v>
      </c>
      <c r="C58" s="395">
        <f>C28+C51+C57</f>
        <v>2061387</v>
      </c>
      <c r="D58" s="395">
        <f>D28+D57</f>
        <v>186878</v>
      </c>
      <c r="E58" s="644">
        <f>E28+E51+E57</f>
        <v>1922301200</v>
      </c>
      <c r="F58" s="37"/>
    </row>
    <row r="59" spans="1:6" ht="13.5" customHeight="1">
      <c r="A59" s="372"/>
      <c r="B59" s="396"/>
      <c r="C59" s="397"/>
      <c r="D59" s="397"/>
      <c r="E59" s="397"/>
      <c r="F59" s="398"/>
    </row>
    <row r="60" spans="1:6" ht="13.5" customHeight="1">
      <c r="A60" s="372"/>
      <c r="B60" s="398"/>
      <c r="C60" s="397"/>
      <c r="D60" s="397"/>
      <c r="E60" s="397"/>
      <c r="F60" s="398"/>
    </row>
    <row r="61" spans="1:6" ht="13.5" customHeight="1">
      <c r="A61" s="372"/>
      <c r="B61" s="398"/>
      <c r="C61" s="397"/>
      <c r="D61" s="397"/>
      <c r="E61" s="397"/>
      <c r="F61" s="398"/>
    </row>
    <row r="62" spans="1:6" ht="13.5" customHeight="1">
      <c r="A62" s="372"/>
      <c r="B62" s="398"/>
      <c r="C62" s="397"/>
      <c r="D62" s="397"/>
      <c r="E62" s="397"/>
      <c r="F62" s="398"/>
    </row>
    <row r="63" spans="1:5" ht="12.75">
      <c r="A63" s="373"/>
      <c r="B63" s="399"/>
      <c r="C63" s="375"/>
      <c r="D63" s="375"/>
      <c r="E63" s="375"/>
    </row>
    <row r="64" spans="1:5" ht="12.75">
      <c r="A64" s="373"/>
      <c r="B64" s="373"/>
      <c r="C64" s="375"/>
      <c r="D64" s="375"/>
      <c r="E64" s="375"/>
    </row>
    <row r="65" spans="1:5" ht="12.75">
      <c r="A65" s="373"/>
      <c r="B65" s="373"/>
      <c r="C65" s="375"/>
      <c r="D65" s="375"/>
      <c r="E65" s="375"/>
    </row>
    <row r="66" spans="1:5" ht="12.75">
      <c r="A66" s="373"/>
      <c r="B66" s="373"/>
      <c r="C66" s="375"/>
      <c r="D66" s="375"/>
      <c r="E66" s="375"/>
    </row>
    <row r="67" spans="1:5" ht="12.75">
      <c r="A67" s="373"/>
      <c r="B67" s="373"/>
      <c r="C67" s="375"/>
      <c r="D67" s="375"/>
      <c r="E67" s="375"/>
    </row>
    <row r="68" spans="1:5" ht="12.75">
      <c r="A68" s="373"/>
      <c r="B68" s="373"/>
      <c r="C68" s="375"/>
      <c r="D68" s="375"/>
      <c r="E68" s="375"/>
    </row>
    <row r="69" spans="1:5" ht="12.75">
      <c r="A69" s="373"/>
      <c r="B69" s="373"/>
      <c r="C69" s="375"/>
      <c r="D69" s="375"/>
      <c r="E69" s="375"/>
    </row>
    <row r="70" spans="1:5" ht="12.75">
      <c r="A70" s="373"/>
      <c r="B70" s="373"/>
      <c r="C70" s="375"/>
      <c r="D70" s="375"/>
      <c r="E70" s="375"/>
    </row>
    <row r="71" spans="1:5" ht="12.75">
      <c r="A71" s="373"/>
      <c r="B71" s="373"/>
      <c r="C71" s="375"/>
      <c r="D71" s="375"/>
      <c r="E71" s="375"/>
    </row>
    <row r="72" spans="1:5" ht="12.75">
      <c r="A72" s="373"/>
      <c r="B72" s="373"/>
      <c r="C72" s="375"/>
      <c r="D72" s="375"/>
      <c r="E72" s="375"/>
    </row>
    <row r="73" spans="1:5" ht="12.75">
      <c r="A73" s="373"/>
      <c r="B73" s="373"/>
      <c r="C73" s="375"/>
      <c r="D73" s="375"/>
      <c r="E73" s="375"/>
    </row>
    <row r="74" spans="1:2" ht="12.75">
      <c r="A74" s="399"/>
      <c r="B74" s="373"/>
    </row>
    <row r="75" ht="12.75">
      <c r="A75" s="399"/>
    </row>
    <row r="76" ht="12.75">
      <c r="A76" s="399"/>
    </row>
    <row r="77" ht="12.75">
      <c r="A77" s="399"/>
    </row>
    <row r="78" ht="12.75">
      <c r="A78" s="399"/>
    </row>
    <row r="79" ht="12.75">
      <c r="A79" s="399"/>
    </row>
    <row r="80" ht="12.75">
      <c r="A80" s="399"/>
    </row>
    <row r="81" ht="12.75">
      <c r="A81" s="399"/>
    </row>
    <row r="82" ht="12.75">
      <c r="A82" s="399"/>
    </row>
    <row r="83" ht="12.75">
      <c r="A83" s="399"/>
    </row>
    <row r="84" ht="12.75">
      <c r="A84" s="399"/>
    </row>
    <row r="85" ht="12.75">
      <c r="A85" s="399"/>
    </row>
    <row r="86" ht="12.75">
      <c r="A86" s="399"/>
    </row>
    <row r="87" ht="12.75">
      <c r="A87" s="399"/>
    </row>
    <row r="88" ht="12.75">
      <c r="A88" s="399"/>
    </row>
    <row r="89" ht="12.75">
      <c r="A89" s="399"/>
    </row>
    <row r="90" ht="12.75">
      <c r="A90" s="399"/>
    </row>
    <row r="91" ht="12.75">
      <c r="A91" s="399"/>
    </row>
    <row r="92" ht="12.75">
      <c r="A92" s="399"/>
    </row>
    <row r="93" ht="12.75">
      <c r="A93" s="399"/>
    </row>
    <row r="94" ht="12.75">
      <c r="A94" s="399"/>
    </row>
    <row r="95" ht="12.75">
      <c r="A95" s="399"/>
    </row>
    <row r="96" ht="12.75">
      <c r="A96" s="399"/>
    </row>
    <row r="97" ht="12.75">
      <c r="A97" s="399"/>
    </row>
    <row r="98" ht="12.75">
      <c r="A98" s="399"/>
    </row>
    <row r="99" ht="12.75">
      <c r="A99" s="399"/>
    </row>
    <row r="100" ht="12.75">
      <c r="A100" s="399"/>
    </row>
    <row r="101" ht="12.75">
      <c r="A101" s="399"/>
    </row>
    <row r="102" ht="12.75">
      <c r="A102" s="399"/>
    </row>
    <row r="103" ht="12.75">
      <c r="A103" s="399"/>
    </row>
    <row r="104" ht="12.75">
      <c r="A104" s="399"/>
    </row>
    <row r="105" ht="12.75">
      <c r="A105" s="399"/>
    </row>
    <row r="106" ht="12.75">
      <c r="A106" s="399"/>
    </row>
    <row r="107" ht="12.75">
      <c r="A107" s="399"/>
    </row>
    <row r="108" ht="12.75">
      <c r="A108" s="399"/>
    </row>
    <row r="109" ht="12.75">
      <c r="A109" s="399"/>
    </row>
    <row r="110" ht="12.75">
      <c r="A110" s="399"/>
    </row>
    <row r="111" ht="12.75">
      <c r="A111" s="399"/>
    </row>
    <row r="112" ht="12.75">
      <c r="A112" s="399"/>
    </row>
    <row r="113" ht="12.75">
      <c r="A113" s="399"/>
    </row>
    <row r="114" ht="12.75">
      <c r="A114" s="399"/>
    </row>
    <row r="115" ht="12.75">
      <c r="A115" s="399"/>
    </row>
    <row r="116" ht="12.75">
      <c r="A116" s="399"/>
    </row>
    <row r="117" ht="12.75">
      <c r="A117" s="399"/>
    </row>
    <row r="118" ht="12.75">
      <c r="A118" s="399"/>
    </row>
    <row r="119" ht="12.75">
      <c r="A119" s="399"/>
    </row>
    <row r="120" ht="12.75">
      <c r="A120" s="399"/>
    </row>
    <row r="121" ht="12.75">
      <c r="A121" s="399"/>
    </row>
    <row r="122" ht="12.75">
      <c r="A122" s="399"/>
    </row>
    <row r="123" ht="12.75">
      <c r="A123" s="399"/>
    </row>
    <row r="124" ht="12.75">
      <c r="A124" s="399"/>
    </row>
    <row r="125" ht="12.75">
      <c r="A125" s="399"/>
    </row>
    <row r="126" ht="12.75">
      <c r="A126" s="399"/>
    </row>
    <row r="127" ht="12.75">
      <c r="A127" s="399"/>
    </row>
    <row r="128" ht="12.75">
      <c r="A128" s="399"/>
    </row>
    <row r="129" ht="12.75">
      <c r="A129" s="399"/>
    </row>
    <row r="130" ht="12.75">
      <c r="A130" s="399"/>
    </row>
    <row r="131" ht="12.75">
      <c r="A131" s="399"/>
    </row>
    <row r="132" ht="12.75">
      <c r="A132" s="399"/>
    </row>
    <row r="133" ht="12.75">
      <c r="A133" s="399"/>
    </row>
    <row r="134" ht="12.75">
      <c r="A134" s="399"/>
    </row>
    <row r="135" ht="12.75">
      <c r="A135" s="399"/>
    </row>
    <row r="136" ht="12.75">
      <c r="A136" s="399"/>
    </row>
    <row r="137" ht="12.75">
      <c r="A137" s="399"/>
    </row>
    <row r="138" ht="12.75">
      <c r="A138" s="399"/>
    </row>
    <row r="139" ht="12.75">
      <c r="A139" s="399"/>
    </row>
    <row r="140" ht="12.75">
      <c r="A140" s="399"/>
    </row>
    <row r="141" ht="12.75">
      <c r="A141" s="399"/>
    </row>
    <row r="142" ht="12.75">
      <c r="A142" s="399"/>
    </row>
    <row r="143" ht="12.75">
      <c r="A143" s="399"/>
    </row>
    <row r="144" ht="12.75">
      <c r="A144" s="399"/>
    </row>
    <row r="145" ht="12.75">
      <c r="A145" s="399"/>
    </row>
    <row r="146" ht="12.75">
      <c r="A146" s="399"/>
    </row>
    <row r="147" ht="12.75">
      <c r="A147" s="399"/>
    </row>
    <row r="148" ht="12.75">
      <c r="A148" s="399"/>
    </row>
    <row r="149" ht="12.75">
      <c r="A149" s="399"/>
    </row>
    <row r="150" ht="12.75">
      <c r="A150" s="399"/>
    </row>
    <row r="151" ht="12.75">
      <c r="A151" s="399"/>
    </row>
    <row r="152" ht="12.75">
      <c r="A152" s="399"/>
    </row>
    <row r="153" ht="12.75">
      <c r="A153" s="399"/>
    </row>
    <row r="154" ht="12.75">
      <c r="A154" s="399"/>
    </row>
    <row r="155" ht="12.75">
      <c r="A155" s="399"/>
    </row>
    <row r="156" ht="12.75">
      <c r="A156" s="399"/>
    </row>
    <row r="157" ht="12.75">
      <c r="A157" s="399"/>
    </row>
    <row r="158" ht="12.75">
      <c r="A158" s="399"/>
    </row>
    <row r="159" ht="12.75">
      <c r="A159" s="399"/>
    </row>
    <row r="160" ht="12.75">
      <c r="A160" s="399"/>
    </row>
    <row r="161" ht="12.75">
      <c r="A161" s="399"/>
    </row>
    <row r="162" ht="12.75">
      <c r="A162" s="399"/>
    </row>
    <row r="163" ht="12.75">
      <c r="A163" s="399"/>
    </row>
    <row r="164" ht="12.75">
      <c r="A164" s="399"/>
    </row>
    <row r="165" ht="12.75">
      <c r="A165" s="399"/>
    </row>
    <row r="166" ht="12.75">
      <c r="A166" s="399"/>
    </row>
    <row r="167" ht="12.75">
      <c r="A167" s="399"/>
    </row>
    <row r="168" ht="12.75">
      <c r="A168" s="399"/>
    </row>
    <row r="169" ht="12.75">
      <c r="A169" s="399"/>
    </row>
    <row r="170" ht="12.75">
      <c r="A170" s="399"/>
    </row>
    <row r="171" ht="12.75">
      <c r="A171" s="399"/>
    </row>
    <row r="172" ht="12.75">
      <c r="A172" s="399"/>
    </row>
    <row r="173" ht="12.75">
      <c r="A173" s="399"/>
    </row>
    <row r="174" ht="12.75">
      <c r="A174" s="399"/>
    </row>
    <row r="175" ht="12.75">
      <c r="A175" s="399"/>
    </row>
    <row r="176" ht="12.75">
      <c r="A176" s="399"/>
    </row>
    <row r="177" ht="12.75">
      <c r="A177" s="399"/>
    </row>
    <row r="178" ht="12.75">
      <c r="A178" s="399"/>
    </row>
    <row r="179" ht="12.75">
      <c r="A179" s="399"/>
    </row>
    <row r="180" ht="12.75">
      <c r="A180" s="399"/>
    </row>
    <row r="181" ht="12.75">
      <c r="A181" s="399"/>
    </row>
    <row r="182" ht="12.75">
      <c r="A182" s="399"/>
    </row>
    <row r="183" ht="12.75">
      <c r="A183" s="399"/>
    </row>
    <row r="184" ht="12.75">
      <c r="A184" s="399"/>
    </row>
    <row r="185" ht="12.75">
      <c r="A185" s="399"/>
    </row>
    <row r="186" ht="12.75">
      <c r="A186" s="399"/>
    </row>
    <row r="187" ht="12.75">
      <c r="A187" s="399"/>
    </row>
    <row r="188" ht="12.75">
      <c r="A188" s="399"/>
    </row>
    <row r="189" ht="12.75">
      <c r="A189" s="399"/>
    </row>
    <row r="190" ht="12.75">
      <c r="A190" s="399"/>
    </row>
    <row r="191" ht="12.75">
      <c r="A191" s="399"/>
    </row>
    <row r="192" ht="12.75">
      <c r="A192" s="399"/>
    </row>
    <row r="193" ht="12.75">
      <c r="A193" s="399"/>
    </row>
    <row r="194" ht="12.75">
      <c r="A194" s="399"/>
    </row>
    <row r="195" ht="12.75">
      <c r="A195" s="399"/>
    </row>
    <row r="196" ht="12.75">
      <c r="A196" s="399"/>
    </row>
    <row r="197" ht="12.75">
      <c r="A197" s="399"/>
    </row>
    <row r="198" ht="12.75">
      <c r="A198" s="399"/>
    </row>
    <row r="199" ht="12.75">
      <c r="A199" s="399"/>
    </row>
    <row r="200" ht="12.75">
      <c r="A200" s="399"/>
    </row>
    <row r="201" ht="12.75">
      <c r="A201" s="399"/>
    </row>
    <row r="202" ht="12.75">
      <c r="A202" s="399"/>
    </row>
    <row r="203" ht="12.75">
      <c r="A203" s="399"/>
    </row>
    <row r="204" ht="12.75">
      <c r="A204" s="399"/>
    </row>
    <row r="205" ht="12.75">
      <c r="A205" s="399"/>
    </row>
    <row r="206" ht="12.75">
      <c r="A206" s="399"/>
    </row>
    <row r="207" ht="12.75">
      <c r="A207" s="399"/>
    </row>
    <row r="208" ht="12.75">
      <c r="A208" s="399"/>
    </row>
    <row r="209" ht="12.75">
      <c r="A209" s="399"/>
    </row>
    <row r="210" ht="12.75">
      <c r="A210" s="399"/>
    </row>
    <row r="211" ht="12.75">
      <c r="A211" s="399"/>
    </row>
    <row r="212" ht="12.75">
      <c r="A212" s="399"/>
    </row>
    <row r="213" ht="12.75">
      <c r="A213" s="399"/>
    </row>
    <row r="214" ht="12.75">
      <c r="A214" s="399"/>
    </row>
    <row r="215" ht="12.75">
      <c r="A215" s="399"/>
    </row>
    <row r="216" ht="12.75">
      <c r="A216" s="399"/>
    </row>
    <row r="217" ht="12.75">
      <c r="A217" s="399"/>
    </row>
    <row r="218" ht="12.75">
      <c r="A218" s="399"/>
    </row>
    <row r="219" ht="12.75">
      <c r="A219" s="399"/>
    </row>
    <row r="220" ht="12.75">
      <c r="A220" s="399"/>
    </row>
    <row r="221" ht="12.75">
      <c r="A221" s="399"/>
    </row>
    <row r="222" ht="12.75">
      <c r="A222" s="399"/>
    </row>
    <row r="223" ht="12.75">
      <c r="A223" s="399"/>
    </row>
    <row r="224" ht="12.75">
      <c r="A224" s="399"/>
    </row>
    <row r="225" ht="12.75">
      <c r="A225" s="399"/>
    </row>
    <row r="226" ht="12.75">
      <c r="A226" s="399"/>
    </row>
    <row r="227" ht="12.75">
      <c r="A227" s="399"/>
    </row>
    <row r="228" ht="12.75">
      <c r="A228" s="399"/>
    </row>
    <row r="229" ht="12.75">
      <c r="A229" s="399"/>
    </row>
    <row r="230" ht="12.75">
      <c r="A230" s="399"/>
    </row>
    <row r="231" ht="12.75">
      <c r="A231" s="399"/>
    </row>
    <row r="232" ht="12.75">
      <c r="A232" s="399"/>
    </row>
    <row r="233" ht="12.75">
      <c r="A233" s="399"/>
    </row>
    <row r="234" ht="12.75">
      <c r="A234" s="399"/>
    </row>
    <row r="235" ht="12.75">
      <c r="A235" s="399"/>
    </row>
    <row r="236" ht="12.75">
      <c r="A236" s="399"/>
    </row>
    <row r="237" ht="12.75">
      <c r="A237" s="399"/>
    </row>
    <row r="238" ht="12.75">
      <c r="A238" s="399"/>
    </row>
    <row r="239" ht="12.75">
      <c r="A239" s="399"/>
    </row>
    <row r="240" ht="12.75">
      <c r="A240" s="399"/>
    </row>
    <row r="241" ht="12.75">
      <c r="A241" s="399"/>
    </row>
    <row r="242" ht="12.75">
      <c r="A242" s="399"/>
    </row>
    <row r="243" ht="12.75">
      <c r="A243" s="399"/>
    </row>
    <row r="244" ht="12.75">
      <c r="A244" s="399"/>
    </row>
    <row r="245" ht="12.75">
      <c r="A245" s="399"/>
    </row>
    <row r="246" ht="12.75">
      <c r="A246" s="399"/>
    </row>
    <row r="247" ht="12.75">
      <c r="A247" s="399"/>
    </row>
    <row r="248" ht="12.75">
      <c r="A248" s="399"/>
    </row>
    <row r="249" ht="12.75">
      <c r="A249" s="399"/>
    </row>
    <row r="250" ht="12.75">
      <c r="A250" s="399"/>
    </row>
    <row r="251" ht="12.75">
      <c r="A251" s="399"/>
    </row>
    <row r="252" ht="12.75">
      <c r="A252" s="399"/>
    </row>
    <row r="253" ht="12.75">
      <c r="A253" s="399"/>
    </row>
    <row r="254" ht="12.75">
      <c r="A254" s="399"/>
    </row>
    <row r="255" ht="12.75">
      <c r="A255" s="399"/>
    </row>
    <row r="256" ht="12.75">
      <c r="A256" s="399"/>
    </row>
    <row r="257" ht="12.75">
      <c r="A257" s="399"/>
    </row>
    <row r="258" ht="12.75">
      <c r="A258" s="399"/>
    </row>
    <row r="259" ht="12.75">
      <c r="A259" s="399"/>
    </row>
    <row r="260" ht="12.75">
      <c r="A260" s="399"/>
    </row>
    <row r="261" ht="12.75">
      <c r="A261" s="399"/>
    </row>
    <row r="262" ht="12.75">
      <c r="A262" s="399"/>
    </row>
    <row r="263" ht="12.75">
      <c r="A263" s="399"/>
    </row>
    <row r="264" ht="12.75">
      <c r="A264" s="399"/>
    </row>
    <row r="265" ht="12.75">
      <c r="A265" s="399"/>
    </row>
    <row r="266" ht="12.75">
      <c r="A266" s="399"/>
    </row>
    <row r="267" ht="12.75">
      <c r="A267" s="399"/>
    </row>
    <row r="268" ht="12.75">
      <c r="A268" s="399"/>
    </row>
    <row r="269" ht="12.75">
      <c r="A269" s="399"/>
    </row>
    <row r="270" ht="12.75">
      <c r="A270" s="399"/>
    </row>
    <row r="271" ht="12.75">
      <c r="A271" s="399"/>
    </row>
    <row r="272" ht="12.75">
      <c r="A272" s="399"/>
    </row>
    <row r="273" ht="12.75">
      <c r="A273" s="399"/>
    </row>
    <row r="274" ht="12.75">
      <c r="A274" s="399"/>
    </row>
    <row r="275" ht="12.75">
      <c r="A275" s="399"/>
    </row>
    <row r="276" ht="12.75">
      <c r="A276" s="399"/>
    </row>
    <row r="277" ht="12.75">
      <c r="A277" s="399"/>
    </row>
    <row r="278" ht="12.75">
      <c r="A278" s="399"/>
    </row>
    <row r="279" ht="12.75">
      <c r="A279" s="399"/>
    </row>
    <row r="280" ht="12.75">
      <c r="A280" s="399"/>
    </row>
    <row r="281" ht="12.75">
      <c r="A281" s="399"/>
    </row>
    <row r="282" ht="12.75">
      <c r="A282" s="399"/>
    </row>
    <row r="283" ht="12.75">
      <c r="A283" s="399"/>
    </row>
    <row r="284" ht="12.75">
      <c r="A284" s="399"/>
    </row>
    <row r="285" ht="12.75">
      <c r="A285" s="399"/>
    </row>
    <row r="286" ht="12.75">
      <c r="A286" s="399"/>
    </row>
    <row r="287" ht="12.75">
      <c r="A287" s="399"/>
    </row>
    <row r="288" ht="12.75">
      <c r="A288" s="399"/>
    </row>
    <row r="289" ht="12.75">
      <c r="A289" s="399"/>
    </row>
    <row r="290" ht="12.75">
      <c r="A290" s="399"/>
    </row>
    <row r="291" ht="12.75">
      <c r="A291" s="399"/>
    </row>
    <row r="292" ht="12.75">
      <c r="A292" s="399"/>
    </row>
    <row r="293" ht="12.75">
      <c r="A293" s="399"/>
    </row>
    <row r="294" ht="12.75">
      <c r="A294" s="399"/>
    </row>
    <row r="295" ht="12.75">
      <c r="A295" s="399"/>
    </row>
    <row r="296" ht="12.75">
      <c r="A296" s="399"/>
    </row>
    <row r="297" ht="12.75">
      <c r="A297" s="399"/>
    </row>
    <row r="298" ht="12.75">
      <c r="A298" s="399"/>
    </row>
    <row r="299" ht="12.75">
      <c r="A299" s="399"/>
    </row>
    <row r="300" ht="12.75">
      <c r="A300" s="399"/>
    </row>
    <row r="301" ht="12.75">
      <c r="A301" s="399"/>
    </row>
    <row r="302" ht="12.75">
      <c r="A302" s="399"/>
    </row>
    <row r="303" ht="12.75">
      <c r="A303" s="399"/>
    </row>
    <row r="304" ht="12.75">
      <c r="A304" s="399"/>
    </row>
    <row r="305" ht="12.75">
      <c r="A305" s="399"/>
    </row>
    <row r="306" ht="12.75">
      <c r="A306" s="399"/>
    </row>
    <row r="307" ht="12.75">
      <c r="A307" s="399"/>
    </row>
    <row r="308" ht="12.75">
      <c r="A308" s="399"/>
    </row>
    <row r="309" ht="12.75">
      <c r="A309" s="399"/>
    </row>
    <row r="310" ht="12.75">
      <c r="A310" s="399"/>
    </row>
    <row r="311" ht="12.75">
      <c r="A311" s="399"/>
    </row>
    <row r="312" ht="12.75">
      <c r="A312" s="399"/>
    </row>
    <row r="313" ht="12.75">
      <c r="A313" s="399"/>
    </row>
    <row r="314" ht="12.75">
      <c r="A314" s="399"/>
    </row>
    <row r="315" ht="12.75">
      <c r="A315" s="399"/>
    </row>
    <row r="316" ht="12.75">
      <c r="A316" s="399"/>
    </row>
    <row r="317" ht="12.75">
      <c r="A317" s="399"/>
    </row>
    <row r="318" ht="12.75">
      <c r="A318" s="399"/>
    </row>
    <row r="319" ht="12.75">
      <c r="A319" s="399"/>
    </row>
    <row r="320" ht="12.75">
      <c r="A320" s="399"/>
    </row>
    <row r="321" ht="12.75">
      <c r="A321" s="399"/>
    </row>
    <row r="322" ht="12.75">
      <c r="A322" s="399"/>
    </row>
    <row r="323" ht="12.75">
      <c r="A323" s="399"/>
    </row>
    <row r="324" ht="12.75">
      <c r="A324" s="399"/>
    </row>
    <row r="325" ht="12.75">
      <c r="A325" s="399"/>
    </row>
    <row r="326" ht="12.75">
      <c r="A326" s="399"/>
    </row>
    <row r="327" ht="12.75">
      <c r="A327" s="399"/>
    </row>
    <row r="328" ht="12.75">
      <c r="A328" s="399"/>
    </row>
    <row r="329" ht="12.75">
      <c r="A329" s="399"/>
    </row>
    <row r="330" ht="12.75">
      <c r="A330" s="399"/>
    </row>
    <row r="331" ht="12.75">
      <c r="A331" s="399"/>
    </row>
    <row r="332" ht="12.75">
      <c r="A332" s="399"/>
    </row>
    <row r="333" ht="12.75">
      <c r="A333" s="399"/>
    </row>
    <row r="334" ht="12.75">
      <c r="A334" s="399"/>
    </row>
    <row r="335" ht="12.75">
      <c r="A335" s="399"/>
    </row>
    <row r="336" ht="12.75">
      <c r="A336" s="399"/>
    </row>
    <row r="337" ht="12.75">
      <c r="A337" s="399"/>
    </row>
    <row r="338" ht="12.75">
      <c r="A338" s="399"/>
    </row>
    <row r="339" ht="12.75">
      <c r="A339" s="399"/>
    </row>
    <row r="340" ht="12.75">
      <c r="A340" s="399"/>
    </row>
    <row r="341" ht="12.75">
      <c r="A341" s="399"/>
    </row>
    <row r="342" ht="12.75">
      <c r="A342" s="399"/>
    </row>
    <row r="343" ht="12.75">
      <c r="A343" s="399"/>
    </row>
    <row r="344" ht="12.75">
      <c r="A344" s="399"/>
    </row>
    <row r="345" ht="12.75">
      <c r="A345" s="399"/>
    </row>
    <row r="346" ht="12.75">
      <c r="A346" s="399"/>
    </row>
    <row r="347" ht="12.75">
      <c r="A347" s="399"/>
    </row>
    <row r="348" ht="12.75">
      <c r="A348" s="399"/>
    </row>
    <row r="349" ht="12.75">
      <c r="A349" s="399"/>
    </row>
    <row r="350" ht="12.75">
      <c r="A350" s="399"/>
    </row>
    <row r="351" ht="12.75">
      <c r="A351" s="399"/>
    </row>
    <row r="352" ht="12.75">
      <c r="A352" s="399"/>
    </row>
    <row r="353" ht="12.75">
      <c r="A353" s="399"/>
    </row>
    <row r="354" ht="12.75">
      <c r="A354" s="399"/>
    </row>
    <row r="355" ht="12.75">
      <c r="A355" s="399"/>
    </row>
    <row r="356" ht="12.75">
      <c r="A356" s="399"/>
    </row>
    <row r="357" ht="12.75">
      <c r="A357" s="399"/>
    </row>
    <row r="358" ht="12.75">
      <c r="A358" s="399"/>
    </row>
    <row r="359" ht="12.75">
      <c r="A359" s="399"/>
    </row>
    <row r="360" ht="12.75">
      <c r="A360" s="399"/>
    </row>
    <row r="361" ht="12.75">
      <c r="A361" s="399"/>
    </row>
    <row r="362" ht="12.75">
      <c r="A362" s="399"/>
    </row>
    <row r="363" ht="12.75">
      <c r="A363" s="399"/>
    </row>
    <row r="364" ht="12.75">
      <c r="A364" s="399"/>
    </row>
    <row r="365" ht="12.75">
      <c r="A365" s="399"/>
    </row>
    <row r="366" ht="12.75">
      <c r="A366" s="399"/>
    </row>
    <row r="367" ht="12.75">
      <c r="A367" s="399"/>
    </row>
    <row r="368" ht="12.75">
      <c r="A368" s="399"/>
    </row>
    <row r="369" ht="12.75">
      <c r="A369" s="399"/>
    </row>
    <row r="370" ht="12.75">
      <c r="A370" s="399"/>
    </row>
    <row r="371" ht="12.75">
      <c r="A371" s="399"/>
    </row>
    <row r="372" ht="12.75">
      <c r="A372" s="399"/>
    </row>
    <row r="373" ht="12.75">
      <c r="A373" s="399"/>
    </row>
    <row r="374" ht="12.75">
      <c r="A374" s="399"/>
    </row>
    <row r="375" ht="12.75">
      <c r="A375" s="399"/>
    </row>
    <row r="376" ht="12.75">
      <c r="A376" s="399"/>
    </row>
    <row r="377" ht="12.75">
      <c r="A377" s="399"/>
    </row>
    <row r="378" ht="12.75">
      <c r="A378" s="399"/>
    </row>
    <row r="379" ht="12.75">
      <c r="A379" s="399"/>
    </row>
    <row r="380" ht="12.75">
      <c r="A380" s="399"/>
    </row>
    <row r="381" ht="12.75">
      <c r="A381" s="399"/>
    </row>
    <row r="382" ht="12.75">
      <c r="A382" s="399"/>
    </row>
    <row r="383" ht="12.75">
      <c r="A383" s="399"/>
    </row>
    <row r="384" ht="12.75">
      <c r="A384" s="399"/>
    </row>
    <row r="385" ht="12.75">
      <c r="A385" s="399"/>
    </row>
    <row r="386" ht="12.75">
      <c r="A386" s="399"/>
    </row>
    <row r="387" ht="12.75">
      <c r="A387" s="399"/>
    </row>
    <row r="388" ht="12.75">
      <c r="A388" s="399"/>
    </row>
    <row r="389" ht="12.75">
      <c r="A389" s="399"/>
    </row>
    <row r="390" ht="12.75">
      <c r="A390" s="399"/>
    </row>
    <row r="391" ht="12.75">
      <c r="A391" s="399"/>
    </row>
    <row r="392" ht="12.75">
      <c r="A392" s="399"/>
    </row>
    <row r="393" ht="12.75">
      <c r="A393" s="399"/>
    </row>
    <row r="394" ht="12.75">
      <c r="A394" s="399"/>
    </row>
    <row r="395" ht="12.75">
      <c r="A395" s="399"/>
    </row>
    <row r="396" ht="12.75">
      <c r="A396" s="399"/>
    </row>
    <row r="397" ht="12.75">
      <c r="A397" s="399"/>
    </row>
    <row r="398" ht="12.75">
      <c r="A398" s="399"/>
    </row>
    <row r="399" ht="12.75">
      <c r="A399" s="399"/>
    </row>
    <row r="400" ht="12.75">
      <c r="A400" s="399"/>
    </row>
    <row r="401" ht="12.75">
      <c r="A401" s="399"/>
    </row>
    <row r="402" ht="12.75">
      <c r="A402" s="399"/>
    </row>
    <row r="403" ht="12.75">
      <c r="A403" s="399"/>
    </row>
    <row r="404" ht="12.75">
      <c r="A404" s="399"/>
    </row>
    <row r="405" ht="12.75">
      <c r="A405" s="399"/>
    </row>
    <row r="406" ht="12.75">
      <c r="A406" s="399"/>
    </row>
    <row r="407" ht="12.75">
      <c r="A407" s="399"/>
    </row>
    <row r="408" ht="12.75">
      <c r="A408" s="399"/>
    </row>
    <row r="409" ht="12.75">
      <c r="A409" s="399"/>
    </row>
    <row r="410" ht="12.75">
      <c r="A410" s="399"/>
    </row>
    <row r="411" ht="12.75">
      <c r="A411" s="399"/>
    </row>
    <row r="412" ht="12.75">
      <c r="A412" s="399"/>
    </row>
    <row r="413" ht="12.75">
      <c r="A413" s="399"/>
    </row>
    <row r="414" ht="12.75">
      <c r="A414" s="399"/>
    </row>
    <row r="415" ht="12.75">
      <c r="A415" s="399"/>
    </row>
    <row r="416" ht="12.75">
      <c r="A416" s="399"/>
    </row>
    <row r="417" ht="12.75">
      <c r="A417" s="399"/>
    </row>
    <row r="418" ht="12.75">
      <c r="A418" s="399"/>
    </row>
    <row r="419" ht="12.75">
      <c r="A419" s="399"/>
    </row>
    <row r="420" ht="12.75">
      <c r="A420" s="399"/>
    </row>
    <row r="421" ht="12.75">
      <c r="A421" s="399"/>
    </row>
    <row r="422" ht="12.75">
      <c r="A422" s="399"/>
    </row>
    <row r="423" ht="12.75">
      <c r="A423" s="399"/>
    </row>
    <row r="424" ht="12.75">
      <c r="A424" s="399"/>
    </row>
    <row r="425" ht="12.75">
      <c r="A425" s="399"/>
    </row>
    <row r="426" ht="12.75">
      <c r="A426" s="399"/>
    </row>
    <row r="427" ht="12.75">
      <c r="A427" s="399"/>
    </row>
    <row r="428" ht="12.75">
      <c r="A428" s="399"/>
    </row>
    <row r="429" ht="12.75">
      <c r="A429" s="399"/>
    </row>
    <row r="430" ht="12.75">
      <c r="A430" s="399"/>
    </row>
    <row r="431" ht="12.75">
      <c r="A431" s="399"/>
    </row>
    <row r="432" ht="12.75">
      <c r="A432" s="399"/>
    </row>
    <row r="433" ht="12.75">
      <c r="A433" s="399"/>
    </row>
    <row r="434" ht="12.75">
      <c r="A434" s="399"/>
    </row>
    <row r="435" ht="12.75">
      <c r="A435" s="399"/>
    </row>
    <row r="436" ht="12.75">
      <c r="A436" s="399"/>
    </row>
    <row r="437" ht="12.75">
      <c r="A437" s="399"/>
    </row>
    <row r="438" ht="12.75">
      <c r="A438" s="399"/>
    </row>
    <row r="439" ht="12.75">
      <c r="A439" s="399"/>
    </row>
    <row r="440" ht="12.75">
      <c r="A440" s="399"/>
    </row>
    <row r="441" ht="12.75">
      <c r="A441" s="399"/>
    </row>
    <row r="442" ht="12.75">
      <c r="A442" s="399"/>
    </row>
    <row r="443" ht="12.75">
      <c r="A443" s="399"/>
    </row>
    <row r="444" ht="12.75">
      <c r="A444" s="399"/>
    </row>
    <row r="445" ht="12.75">
      <c r="A445" s="399"/>
    </row>
    <row r="446" ht="12.75">
      <c r="A446" s="399"/>
    </row>
    <row r="447" ht="12.75">
      <c r="A447" s="399"/>
    </row>
    <row r="448" ht="12.75">
      <c r="A448" s="399"/>
    </row>
    <row r="449" ht="12.75">
      <c r="A449" s="399"/>
    </row>
    <row r="450" ht="12.75">
      <c r="A450" s="399"/>
    </row>
    <row r="451" ht="12.75">
      <c r="A451" s="399"/>
    </row>
    <row r="452" ht="12.75">
      <c r="A452" s="399"/>
    </row>
    <row r="453" ht="12.75">
      <c r="A453" s="399"/>
    </row>
    <row r="454" ht="12.75">
      <c r="A454" s="399"/>
    </row>
    <row r="455" ht="12.75">
      <c r="A455" s="399"/>
    </row>
    <row r="456" ht="12.75">
      <c r="A456" s="399"/>
    </row>
    <row r="457" ht="12.75">
      <c r="A457" s="399"/>
    </row>
    <row r="458" ht="12.75">
      <c r="A458" s="399"/>
    </row>
    <row r="459" ht="12.75">
      <c r="A459" s="399"/>
    </row>
    <row r="460" ht="12.75">
      <c r="A460" s="399"/>
    </row>
    <row r="461" ht="12.75">
      <c r="A461" s="399"/>
    </row>
    <row r="462" ht="12.75">
      <c r="A462" s="399"/>
    </row>
    <row r="463" ht="12.75">
      <c r="A463" s="399"/>
    </row>
    <row r="464" ht="12.75">
      <c r="A464" s="399"/>
    </row>
    <row r="465" ht="12.75">
      <c r="A465" s="399"/>
    </row>
    <row r="466" ht="12.75">
      <c r="A466" s="399"/>
    </row>
    <row r="467" ht="12.75">
      <c r="A467" s="399"/>
    </row>
    <row r="468" ht="12.75">
      <c r="A468" s="399"/>
    </row>
    <row r="469" ht="12.75">
      <c r="A469" s="399"/>
    </row>
    <row r="470" ht="12.75">
      <c r="A470" s="399"/>
    </row>
    <row r="471" ht="12.75">
      <c r="A471" s="399"/>
    </row>
    <row r="472" ht="12.75">
      <c r="A472" s="399"/>
    </row>
    <row r="473" ht="12.75">
      <c r="A473" s="399"/>
    </row>
    <row r="474" ht="12.75">
      <c r="A474" s="399"/>
    </row>
    <row r="475" ht="12.75">
      <c r="A475" s="399"/>
    </row>
    <row r="476" ht="12.75">
      <c r="A476" s="399"/>
    </row>
    <row r="477" ht="12.75">
      <c r="A477" s="399"/>
    </row>
    <row r="478" ht="12.75">
      <c r="A478" s="399"/>
    </row>
    <row r="479" ht="12.75">
      <c r="A479" s="399"/>
    </row>
    <row r="480" ht="12.75">
      <c r="A480" s="399"/>
    </row>
    <row r="481" ht="12.75">
      <c r="A481" s="399"/>
    </row>
    <row r="482" ht="12.75">
      <c r="A482" s="399"/>
    </row>
    <row r="483" ht="12.75">
      <c r="A483" s="399"/>
    </row>
    <row r="484" ht="12.75">
      <c r="A484" s="399"/>
    </row>
    <row r="485" ht="12.75">
      <c r="A485" s="399"/>
    </row>
    <row r="486" ht="12.75">
      <c r="A486" s="399"/>
    </row>
    <row r="487" ht="12.75">
      <c r="A487" s="399"/>
    </row>
    <row r="488" ht="12.75">
      <c r="A488" s="399"/>
    </row>
    <row r="489" ht="12.75">
      <c r="A489" s="399"/>
    </row>
    <row r="490" ht="12.75">
      <c r="A490" s="399"/>
    </row>
    <row r="491" ht="12.75">
      <c r="A491" s="399"/>
    </row>
    <row r="492" ht="12.75">
      <c r="A492" s="399"/>
    </row>
    <row r="493" ht="12.75">
      <c r="A493" s="399"/>
    </row>
    <row r="494" ht="12.75">
      <c r="A494" s="399"/>
    </row>
    <row r="495" ht="12.75">
      <c r="A495" s="399"/>
    </row>
    <row r="496" ht="12.75">
      <c r="A496" s="399"/>
    </row>
    <row r="497" ht="12.75">
      <c r="A497" s="399"/>
    </row>
    <row r="498" ht="12.75">
      <c r="A498" s="399"/>
    </row>
    <row r="499" ht="12.75">
      <c r="A499" s="399"/>
    </row>
    <row r="500" ht="12.75">
      <c r="A500" s="399"/>
    </row>
    <row r="501" ht="12.75">
      <c r="A501" s="399"/>
    </row>
    <row r="502" ht="12.75">
      <c r="A502" s="399"/>
    </row>
    <row r="503" ht="12.75">
      <c r="A503" s="399"/>
    </row>
    <row r="504" ht="12.75">
      <c r="A504" s="399"/>
    </row>
    <row r="505" ht="12.75">
      <c r="A505" s="399"/>
    </row>
    <row r="506" ht="12.75">
      <c r="A506" s="399"/>
    </row>
    <row r="507" ht="12.75">
      <c r="A507" s="399"/>
    </row>
    <row r="508" ht="12.75">
      <c r="A508" s="399"/>
    </row>
    <row r="509" ht="12.75">
      <c r="A509" s="399"/>
    </row>
    <row r="510" ht="12.75">
      <c r="A510" s="399"/>
    </row>
    <row r="511" ht="12.75">
      <c r="A511" s="399"/>
    </row>
    <row r="512" ht="12.75">
      <c r="A512" s="399"/>
    </row>
    <row r="513" ht="12.75">
      <c r="A513" s="399"/>
    </row>
    <row r="514" ht="12.75">
      <c r="A514" s="399"/>
    </row>
    <row r="515" ht="12.75">
      <c r="A515" s="399"/>
    </row>
    <row r="516" ht="12.75">
      <c r="A516" s="399"/>
    </row>
    <row r="517" ht="12.75">
      <c r="A517" s="399"/>
    </row>
    <row r="518" ht="12.75">
      <c r="A518" s="399"/>
    </row>
    <row r="519" ht="12.75">
      <c r="A519" s="399"/>
    </row>
    <row r="520" ht="12.75">
      <c r="A520" s="399"/>
    </row>
    <row r="521" ht="12.75">
      <c r="A521" s="399"/>
    </row>
    <row r="522" ht="12.75">
      <c r="A522" s="399"/>
    </row>
    <row r="523" ht="12.75">
      <c r="A523" s="399"/>
    </row>
    <row r="524" ht="12.75">
      <c r="A524" s="399"/>
    </row>
    <row r="525" ht="12.75">
      <c r="A525" s="399"/>
    </row>
    <row r="526" ht="12.75">
      <c r="A526" s="399"/>
    </row>
    <row r="527" ht="12.75">
      <c r="A527" s="399"/>
    </row>
    <row r="528" ht="12.75">
      <c r="A528" s="399"/>
    </row>
    <row r="529" ht="12.75">
      <c r="A529" s="399"/>
    </row>
    <row r="530" ht="12.75">
      <c r="A530" s="399"/>
    </row>
    <row r="531" ht="12.75">
      <c r="A531" s="399"/>
    </row>
    <row r="532" ht="12.75">
      <c r="A532" s="399"/>
    </row>
    <row r="533" ht="12.75">
      <c r="A533" s="399"/>
    </row>
    <row r="534" ht="12.75">
      <c r="A534" s="399"/>
    </row>
    <row r="535" ht="12.75">
      <c r="A535" s="399"/>
    </row>
    <row r="536" ht="12.75">
      <c r="A536" s="399"/>
    </row>
    <row r="537" ht="12.75">
      <c r="A537" s="399"/>
    </row>
    <row r="538" ht="12.75">
      <c r="A538" s="399"/>
    </row>
    <row r="539" ht="12.75">
      <c r="A539" s="399"/>
    </row>
    <row r="540" ht="12.75">
      <c r="A540" s="399"/>
    </row>
    <row r="541" ht="12.75">
      <c r="A541" s="399"/>
    </row>
    <row r="542" ht="12.75">
      <c r="A542" s="399"/>
    </row>
    <row r="543" ht="12.75">
      <c r="A543" s="399"/>
    </row>
    <row r="544" ht="12.75">
      <c r="A544" s="399"/>
    </row>
    <row r="545" ht="12.75">
      <c r="A545" s="399"/>
    </row>
    <row r="546" ht="12.75">
      <c r="A546" s="399"/>
    </row>
    <row r="547" ht="12.75">
      <c r="A547" s="399"/>
    </row>
    <row r="548" ht="12.75">
      <c r="A548" s="399"/>
    </row>
    <row r="549" ht="12.75">
      <c r="A549" s="399"/>
    </row>
    <row r="550" ht="12.75">
      <c r="A550" s="399"/>
    </row>
    <row r="551" ht="12.75">
      <c r="A551" s="399"/>
    </row>
    <row r="552" ht="12.75">
      <c r="A552" s="399"/>
    </row>
    <row r="553" ht="12.75">
      <c r="A553" s="399"/>
    </row>
    <row r="554" ht="12.75">
      <c r="A554" s="399"/>
    </row>
    <row r="555" ht="12.75">
      <c r="A555" s="399"/>
    </row>
    <row r="556" ht="12.75">
      <c r="A556" s="399"/>
    </row>
    <row r="557" ht="12.75">
      <c r="A557" s="399"/>
    </row>
    <row r="558" ht="12.75">
      <c r="A558" s="399"/>
    </row>
    <row r="559" ht="12.75">
      <c r="A559" s="399"/>
    </row>
    <row r="560" ht="12.75">
      <c r="A560" s="399"/>
    </row>
    <row r="561" ht="12.75">
      <c r="A561" s="399"/>
    </row>
    <row r="562" ht="12.75">
      <c r="A562" s="399"/>
    </row>
    <row r="563" ht="12.75">
      <c r="A563" s="399"/>
    </row>
    <row r="564" ht="12.75">
      <c r="A564" s="399"/>
    </row>
    <row r="565" ht="12.75">
      <c r="A565" s="399"/>
    </row>
    <row r="566" ht="12.75">
      <c r="A566" s="399"/>
    </row>
    <row r="567" ht="12.75">
      <c r="A567" s="399"/>
    </row>
    <row r="568" ht="12.75">
      <c r="A568" s="399"/>
    </row>
    <row r="569" ht="12.75">
      <c r="A569" s="399"/>
    </row>
    <row r="570" ht="12.75">
      <c r="A570" s="399"/>
    </row>
    <row r="571" ht="12.75">
      <c r="A571" s="399"/>
    </row>
    <row r="572" ht="12.75">
      <c r="A572" s="399"/>
    </row>
    <row r="573" ht="12.75">
      <c r="A573" s="399"/>
    </row>
    <row r="574" ht="12.75">
      <c r="A574" s="399"/>
    </row>
    <row r="575" ht="12.75">
      <c r="A575" s="399"/>
    </row>
    <row r="576" ht="12.75">
      <c r="A576" s="399"/>
    </row>
    <row r="577" ht="12.75">
      <c r="A577" s="399"/>
    </row>
    <row r="578" ht="12.75">
      <c r="A578" s="399"/>
    </row>
    <row r="579" ht="12.75">
      <c r="A579" s="399"/>
    </row>
    <row r="580" ht="12.75">
      <c r="A580" s="399"/>
    </row>
    <row r="581" ht="12.75">
      <c r="A581" s="399"/>
    </row>
    <row r="582" ht="12.75">
      <c r="A582" s="399"/>
    </row>
    <row r="583" ht="12.75">
      <c r="A583" s="399"/>
    </row>
    <row r="584" ht="12.75">
      <c r="A584" s="399"/>
    </row>
    <row r="585" ht="12.75">
      <c r="A585" s="399"/>
    </row>
    <row r="586" ht="12.75">
      <c r="A586" s="399"/>
    </row>
    <row r="587" ht="12.75">
      <c r="A587" s="399"/>
    </row>
    <row r="588" ht="12.75">
      <c r="A588" s="399"/>
    </row>
    <row r="589" ht="12.75">
      <c r="A589" s="399"/>
    </row>
    <row r="590" ht="12.75">
      <c r="A590" s="399"/>
    </row>
    <row r="591" ht="12.75">
      <c r="A591" s="399"/>
    </row>
    <row r="592" ht="12.75">
      <c r="A592" s="399"/>
    </row>
    <row r="593" ht="12.75">
      <c r="A593" s="399"/>
    </row>
    <row r="594" ht="12.75">
      <c r="A594" s="399"/>
    </row>
    <row r="595" ht="12.75">
      <c r="A595" s="399"/>
    </row>
    <row r="596" ht="12.75">
      <c r="A596" s="399"/>
    </row>
    <row r="597" ht="12.75">
      <c r="A597" s="399"/>
    </row>
    <row r="598" ht="12.75">
      <c r="A598" s="399"/>
    </row>
    <row r="599" ht="12.75">
      <c r="A599" s="399"/>
    </row>
    <row r="600" ht="12.75">
      <c r="A600" s="399"/>
    </row>
    <row r="601" ht="12.75">
      <c r="A601" s="399"/>
    </row>
    <row r="602" ht="12.75">
      <c r="A602" s="399"/>
    </row>
    <row r="603" ht="12.75">
      <c r="A603" s="399"/>
    </row>
    <row r="604" ht="12.75">
      <c r="A604" s="399"/>
    </row>
    <row r="605" ht="12.75">
      <c r="A605" s="399"/>
    </row>
    <row r="606" ht="12.75">
      <c r="A606" s="399"/>
    </row>
    <row r="607" ht="12.75">
      <c r="A607" s="399"/>
    </row>
    <row r="608" ht="12.75">
      <c r="A608" s="399"/>
    </row>
    <row r="609" ht="12.75">
      <c r="A609" s="399"/>
    </row>
    <row r="610" ht="12.75">
      <c r="A610" s="399"/>
    </row>
    <row r="611" ht="12.75">
      <c r="A611" s="399"/>
    </row>
    <row r="612" ht="12.75">
      <c r="A612" s="399"/>
    </row>
    <row r="613" ht="12.75">
      <c r="A613" s="399"/>
    </row>
    <row r="614" ht="12.75">
      <c r="A614" s="399"/>
    </row>
    <row r="615" ht="12.75">
      <c r="A615" s="399"/>
    </row>
    <row r="616" ht="12.75">
      <c r="A616" s="399"/>
    </row>
    <row r="617" ht="12.75">
      <c r="A617" s="399"/>
    </row>
    <row r="618" ht="12.75">
      <c r="A618" s="399"/>
    </row>
    <row r="619" ht="12.75">
      <c r="A619" s="399"/>
    </row>
    <row r="620" ht="12.75">
      <c r="A620" s="399"/>
    </row>
    <row r="621" ht="12.75">
      <c r="A621" s="399"/>
    </row>
    <row r="622" ht="12.75">
      <c r="A622" s="399"/>
    </row>
    <row r="623" ht="12.75">
      <c r="A623" s="399"/>
    </row>
    <row r="624" ht="12.75">
      <c r="A624" s="399"/>
    </row>
    <row r="625" ht="12.75">
      <c r="A625" s="399"/>
    </row>
    <row r="626" ht="12.75">
      <c r="A626" s="399"/>
    </row>
    <row r="627" ht="12.75">
      <c r="A627" s="399"/>
    </row>
    <row r="628" ht="12.75">
      <c r="A628" s="399"/>
    </row>
    <row r="629" ht="12.75">
      <c r="A629" s="399"/>
    </row>
    <row r="630" ht="12.75">
      <c r="A630" s="399"/>
    </row>
    <row r="631" ht="12.75">
      <c r="A631" s="399"/>
    </row>
    <row r="632" ht="12.75">
      <c r="A632" s="399"/>
    </row>
    <row r="633" ht="12.75">
      <c r="A633" s="399"/>
    </row>
    <row r="634" ht="12.75">
      <c r="A634" s="399"/>
    </row>
    <row r="635" ht="12.75">
      <c r="A635" s="399"/>
    </row>
    <row r="636" ht="12.75">
      <c r="A636" s="399"/>
    </row>
    <row r="637" ht="12.75">
      <c r="A637" s="399"/>
    </row>
    <row r="638" ht="12.75">
      <c r="A638" s="399"/>
    </row>
    <row r="639" ht="12.75">
      <c r="A639" s="399"/>
    </row>
    <row r="640" ht="12.75">
      <c r="A640" s="399"/>
    </row>
    <row r="641" ht="12.75">
      <c r="A641" s="399"/>
    </row>
    <row r="642" ht="12.75">
      <c r="A642" s="399"/>
    </row>
    <row r="643" ht="12.75">
      <c r="A643" s="399"/>
    </row>
    <row r="644" ht="12.75">
      <c r="A644" s="399"/>
    </row>
    <row r="645" ht="12.75">
      <c r="A645" s="399"/>
    </row>
    <row r="646" ht="12.75">
      <c r="A646" s="399"/>
    </row>
    <row r="647" ht="12.75">
      <c r="A647" s="399"/>
    </row>
    <row r="648" ht="12.75">
      <c r="A648" s="399"/>
    </row>
    <row r="649" ht="12.75">
      <c r="A649" s="399"/>
    </row>
    <row r="650" ht="12.75">
      <c r="A650" s="399"/>
    </row>
    <row r="651" ht="12.75">
      <c r="A651" s="399"/>
    </row>
    <row r="652" ht="12.75">
      <c r="A652" s="399"/>
    </row>
    <row r="653" ht="12.75">
      <c r="A653" s="399"/>
    </row>
    <row r="654" ht="12.75">
      <c r="A654" s="399"/>
    </row>
    <row r="655" ht="12.75">
      <c r="A655" s="399"/>
    </row>
    <row r="656" ht="12.75">
      <c r="A656" s="399"/>
    </row>
    <row r="657" ht="12.75">
      <c r="A657" s="399"/>
    </row>
    <row r="658" ht="12.75">
      <c r="A658" s="399"/>
    </row>
    <row r="659" ht="12.75">
      <c r="A659" s="399"/>
    </row>
    <row r="660" ht="12.75">
      <c r="A660" s="399"/>
    </row>
    <row r="661" ht="12.75">
      <c r="A661" s="399"/>
    </row>
    <row r="662" ht="12.75">
      <c r="A662" s="399"/>
    </row>
    <row r="663" ht="12.75">
      <c r="A663" s="399"/>
    </row>
    <row r="664" ht="12.75">
      <c r="A664" s="399"/>
    </row>
    <row r="665" ht="12.75">
      <c r="A665" s="399"/>
    </row>
    <row r="666" ht="12.75">
      <c r="A666" s="399"/>
    </row>
    <row r="667" ht="12.75">
      <c r="A667" s="399"/>
    </row>
    <row r="668" ht="12.75">
      <c r="A668" s="399"/>
    </row>
    <row r="669" ht="12.75">
      <c r="A669" s="399"/>
    </row>
    <row r="670" ht="12.75">
      <c r="A670" s="399"/>
    </row>
    <row r="671" ht="12.75">
      <c r="A671" s="399"/>
    </row>
    <row r="672" ht="12.75">
      <c r="A672" s="399"/>
    </row>
    <row r="673" ht="12.75">
      <c r="A673" s="399"/>
    </row>
    <row r="674" ht="12.75">
      <c r="A674" s="399"/>
    </row>
    <row r="675" ht="12.75">
      <c r="A675" s="399"/>
    </row>
    <row r="676" ht="12.75">
      <c r="A676" s="399"/>
    </row>
    <row r="677" ht="12.75">
      <c r="A677" s="399"/>
    </row>
    <row r="678" ht="12.75">
      <c r="A678" s="399"/>
    </row>
    <row r="679" ht="12.75">
      <c r="A679" s="399"/>
    </row>
    <row r="680" ht="12.75">
      <c r="A680" s="399"/>
    </row>
    <row r="681" ht="12.75">
      <c r="A681" s="399"/>
    </row>
    <row r="682" ht="12.75">
      <c r="A682" s="399"/>
    </row>
    <row r="683" ht="12.75">
      <c r="A683" s="399"/>
    </row>
    <row r="684" ht="12.75">
      <c r="A684" s="399"/>
    </row>
    <row r="685" ht="12.75">
      <c r="A685" s="399"/>
    </row>
    <row r="686" ht="12.75">
      <c r="A686" s="399"/>
    </row>
    <row r="687" ht="12.75">
      <c r="A687" s="399"/>
    </row>
    <row r="688" ht="12.75">
      <c r="A688" s="399"/>
    </row>
    <row r="689" ht="12.75">
      <c r="A689" s="399"/>
    </row>
    <row r="690" ht="12.75">
      <c r="A690" s="399"/>
    </row>
    <row r="691" ht="12.75">
      <c r="A691" s="399"/>
    </row>
    <row r="692" ht="12.75">
      <c r="A692" s="399"/>
    </row>
    <row r="693" ht="12.75">
      <c r="A693" s="399"/>
    </row>
    <row r="694" ht="12.75">
      <c r="A694" s="399"/>
    </row>
    <row r="695" ht="12.75">
      <c r="A695" s="399"/>
    </row>
    <row r="696" ht="12.75">
      <c r="A696" s="399"/>
    </row>
    <row r="697" ht="12.75">
      <c r="A697" s="399"/>
    </row>
    <row r="698" ht="12.75">
      <c r="A698" s="399"/>
    </row>
    <row r="699" ht="12.75">
      <c r="A699" s="399"/>
    </row>
    <row r="700" ht="12.75">
      <c r="A700" s="399"/>
    </row>
    <row r="701" ht="12.75">
      <c r="A701" s="399"/>
    </row>
    <row r="702" ht="12.75">
      <c r="A702" s="399"/>
    </row>
    <row r="703" ht="12.75">
      <c r="A703" s="399"/>
    </row>
    <row r="704" ht="12.75">
      <c r="A704" s="399"/>
    </row>
    <row r="705" ht="12.75">
      <c r="A705" s="399"/>
    </row>
    <row r="706" ht="12.75">
      <c r="A706" s="399"/>
    </row>
    <row r="707" ht="12.75">
      <c r="A707" s="399"/>
    </row>
    <row r="708" ht="12.75">
      <c r="A708" s="399"/>
    </row>
    <row r="709" ht="12.75">
      <c r="A709" s="399"/>
    </row>
    <row r="710" ht="12.75">
      <c r="A710" s="399"/>
    </row>
    <row r="711" ht="12.75">
      <c r="A711" s="399"/>
    </row>
    <row r="712" ht="12.75">
      <c r="A712" s="399"/>
    </row>
    <row r="713" ht="12.75">
      <c r="A713" s="399"/>
    </row>
    <row r="714" ht="12.75">
      <c r="A714" s="399"/>
    </row>
    <row r="715" ht="12.75">
      <c r="A715" s="399"/>
    </row>
    <row r="716" ht="12.75">
      <c r="A716" s="399"/>
    </row>
    <row r="717" ht="12.75">
      <c r="A717" s="399"/>
    </row>
    <row r="718" ht="12.75">
      <c r="A718" s="399"/>
    </row>
    <row r="719" ht="12.75">
      <c r="A719" s="399"/>
    </row>
    <row r="720" ht="12.75">
      <c r="A720" s="399"/>
    </row>
    <row r="721" ht="12.75">
      <c r="A721" s="399"/>
    </row>
    <row r="722" ht="12.75">
      <c r="A722" s="399"/>
    </row>
    <row r="723" ht="12.75">
      <c r="A723" s="399"/>
    </row>
    <row r="724" ht="12.75">
      <c r="A724" s="399"/>
    </row>
    <row r="725" ht="12.75">
      <c r="A725" s="399"/>
    </row>
    <row r="726" ht="12.75">
      <c r="A726" s="399"/>
    </row>
    <row r="727" ht="12.75">
      <c r="A727" s="399"/>
    </row>
    <row r="728" ht="12.75">
      <c r="A728" s="399"/>
    </row>
    <row r="729" ht="12.75">
      <c r="A729" s="399"/>
    </row>
    <row r="730" ht="12.75">
      <c r="A730" s="399"/>
    </row>
    <row r="731" ht="12.75">
      <c r="A731" s="399"/>
    </row>
    <row r="732" ht="12.75">
      <c r="A732" s="399"/>
    </row>
    <row r="733" ht="12.75">
      <c r="A733" s="399"/>
    </row>
    <row r="734" ht="12.75">
      <c r="A734" s="399"/>
    </row>
    <row r="735" ht="12.75">
      <c r="A735" s="399"/>
    </row>
    <row r="736" ht="12.75">
      <c r="A736" s="399"/>
    </row>
    <row r="737" ht="12.75">
      <c r="A737" s="399"/>
    </row>
    <row r="738" ht="12.75">
      <c r="A738" s="399"/>
    </row>
    <row r="739" ht="12.75">
      <c r="A739" s="399"/>
    </row>
    <row r="740" ht="12.75">
      <c r="A740" s="399"/>
    </row>
    <row r="741" ht="12.75">
      <c r="A741" s="399"/>
    </row>
    <row r="742" ht="12.75">
      <c r="A742" s="399"/>
    </row>
    <row r="743" ht="12.75">
      <c r="A743" s="399"/>
    </row>
    <row r="744" ht="12.75">
      <c r="A744" s="399"/>
    </row>
    <row r="745" ht="12.75">
      <c r="A745" s="399"/>
    </row>
    <row r="746" ht="12.75">
      <c r="A746" s="399"/>
    </row>
    <row r="747" ht="12.75">
      <c r="A747" s="399"/>
    </row>
    <row r="748" ht="12.75">
      <c r="A748" s="399"/>
    </row>
    <row r="749" ht="12.75">
      <c r="A749" s="399"/>
    </row>
    <row r="750" ht="12.75">
      <c r="A750" s="399"/>
    </row>
    <row r="751" ht="12.75">
      <c r="A751" s="399"/>
    </row>
    <row r="752" ht="12.75">
      <c r="A752" s="399"/>
    </row>
    <row r="753" ht="12.75">
      <c r="A753" s="399"/>
    </row>
    <row r="754" ht="12.75">
      <c r="A754" s="399"/>
    </row>
    <row r="755" ht="12.75">
      <c r="A755" s="399"/>
    </row>
    <row r="756" ht="12.75">
      <c r="A756" s="399"/>
    </row>
    <row r="757" ht="12.75">
      <c r="A757" s="399"/>
    </row>
    <row r="758" ht="12.75">
      <c r="A758" s="399"/>
    </row>
    <row r="759" ht="12.75">
      <c r="A759" s="399"/>
    </row>
    <row r="760" ht="12.75">
      <c r="A760" s="399"/>
    </row>
    <row r="761" ht="12.75">
      <c r="A761" s="399"/>
    </row>
    <row r="762" ht="12.75">
      <c r="A762" s="399"/>
    </row>
    <row r="763" ht="12.75">
      <c r="A763" s="399"/>
    </row>
    <row r="764" ht="12.75">
      <c r="A764" s="399"/>
    </row>
    <row r="765" ht="12.75">
      <c r="A765" s="399"/>
    </row>
    <row r="766" ht="12.75">
      <c r="A766" s="399"/>
    </row>
    <row r="767" ht="12.75">
      <c r="A767" s="399"/>
    </row>
    <row r="768" ht="12.75">
      <c r="A768" s="399"/>
    </row>
    <row r="769" ht="12.75">
      <c r="A769" s="399"/>
    </row>
    <row r="770" ht="12.75">
      <c r="A770" s="399"/>
    </row>
    <row r="771" ht="12.75">
      <c r="A771" s="399"/>
    </row>
    <row r="772" ht="12.75">
      <c r="A772" s="399"/>
    </row>
    <row r="773" ht="12.75">
      <c r="A773" s="399"/>
    </row>
    <row r="774" ht="12.75">
      <c r="A774" s="399"/>
    </row>
    <row r="775" ht="12.75">
      <c r="A775" s="399"/>
    </row>
    <row r="776" ht="12.75">
      <c r="A776" s="399"/>
    </row>
    <row r="777" ht="12.75">
      <c r="A777" s="399"/>
    </row>
    <row r="778" ht="12.75">
      <c r="A778" s="399"/>
    </row>
    <row r="779" ht="12.75">
      <c r="A779" s="399"/>
    </row>
    <row r="780" ht="12.75">
      <c r="A780" s="399"/>
    </row>
    <row r="781" ht="12.75">
      <c r="A781" s="399"/>
    </row>
    <row r="782" ht="12.75">
      <c r="A782" s="399"/>
    </row>
    <row r="783" ht="12.75">
      <c r="A783" s="399"/>
    </row>
    <row r="784" ht="12.75">
      <c r="A784" s="399"/>
    </row>
    <row r="785" ht="12.75">
      <c r="A785" s="399"/>
    </row>
    <row r="786" ht="12.75">
      <c r="A786" s="399"/>
    </row>
    <row r="787" ht="12.75">
      <c r="A787" s="399"/>
    </row>
    <row r="788" ht="12.75">
      <c r="A788" s="399"/>
    </row>
    <row r="789" ht="12.75">
      <c r="A789" s="399"/>
    </row>
    <row r="790" ht="12.75">
      <c r="A790" s="399"/>
    </row>
    <row r="791" ht="12.75">
      <c r="A791" s="399"/>
    </row>
    <row r="792" ht="12.75">
      <c r="A792" s="399"/>
    </row>
    <row r="793" ht="12.75">
      <c r="A793" s="399"/>
    </row>
    <row r="794" ht="12.75">
      <c r="A794" s="399"/>
    </row>
    <row r="795" ht="12.75">
      <c r="A795" s="399"/>
    </row>
    <row r="796" ht="12.75">
      <c r="A796" s="399"/>
    </row>
    <row r="797" ht="12.75">
      <c r="A797" s="399"/>
    </row>
    <row r="798" ht="12.75">
      <c r="A798" s="399"/>
    </row>
    <row r="799" ht="12.75">
      <c r="A799" s="399"/>
    </row>
    <row r="800" ht="12.75">
      <c r="A800" s="399"/>
    </row>
    <row r="801" ht="12.75">
      <c r="A801" s="399"/>
    </row>
    <row r="802" ht="12.75">
      <c r="A802" s="399"/>
    </row>
    <row r="803" ht="12.75">
      <c r="A803" s="399"/>
    </row>
    <row r="804" ht="12.75">
      <c r="A804" s="399"/>
    </row>
    <row r="805" ht="12.75">
      <c r="A805" s="399"/>
    </row>
    <row r="806" ht="12.75">
      <c r="A806" s="399"/>
    </row>
    <row r="807" ht="12.75">
      <c r="A807" s="399"/>
    </row>
    <row r="808" ht="12.75">
      <c r="A808" s="399"/>
    </row>
    <row r="809" ht="12.75">
      <c r="A809" s="399"/>
    </row>
    <row r="810" ht="12.75">
      <c r="A810" s="399"/>
    </row>
    <row r="811" ht="12.75">
      <c r="A811" s="399"/>
    </row>
    <row r="812" ht="12.75">
      <c r="A812" s="399"/>
    </row>
    <row r="813" ht="12.75">
      <c r="A813" s="399"/>
    </row>
    <row r="814" ht="12.75">
      <c r="A814" s="399"/>
    </row>
    <row r="815" ht="12.75">
      <c r="A815" s="399"/>
    </row>
    <row r="816" ht="12.75">
      <c r="A816" s="399"/>
    </row>
    <row r="817" ht="12.75">
      <c r="A817" s="399"/>
    </row>
    <row r="818" ht="12.75">
      <c r="A818" s="399"/>
    </row>
    <row r="819" ht="12.75">
      <c r="A819" s="399"/>
    </row>
    <row r="820" ht="12.75">
      <c r="A820" s="399"/>
    </row>
    <row r="821" ht="12.75">
      <c r="A821" s="399"/>
    </row>
    <row r="822" ht="12.75">
      <c r="A822" s="399"/>
    </row>
    <row r="823" ht="12.75">
      <c r="A823" s="399"/>
    </row>
    <row r="824" ht="12.75">
      <c r="A824" s="399"/>
    </row>
    <row r="825" ht="12.75">
      <c r="A825" s="399"/>
    </row>
    <row r="826" ht="12.75">
      <c r="A826" s="399"/>
    </row>
    <row r="827" ht="12.75">
      <c r="A827" s="399"/>
    </row>
    <row r="828" ht="12.75">
      <c r="A828" s="399"/>
    </row>
    <row r="829" ht="12.75">
      <c r="A829" s="399"/>
    </row>
    <row r="830" ht="12.75">
      <c r="A830" s="399"/>
    </row>
    <row r="831" ht="12.75">
      <c r="A831" s="399"/>
    </row>
    <row r="832" ht="12.75">
      <c r="A832" s="399"/>
    </row>
    <row r="833" ht="12.75">
      <c r="A833" s="399"/>
    </row>
    <row r="834" ht="12.75">
      <c r="A834" s="399"/>
    </row>
    <row r="835" ht="12.75">
      <c r="A835" s="399"/>
    </row>
    <row r="836" ht="12.75">
      <c r="A836" s="399"/>
    </row>
    <row r="837" ht="12.75">
      <c r="A837" s="399"/>
    </row>
    <row r="838" ht="12.75">
      <c r="A838" s="399"/>
    </row>
    <row r="839" ht="12.75">
      <c r="A839" s="399"/>
    </row>
    <row r="840" ht="12.75">
      <c r="A840" s="399"/>
    </row>
    <row r="841" ht="12.75">
      <c r="A841" s="399"/>
    </row>
    <row r="842" ht="12.75">
      <c r="A842" s="399"/>
    </row>
    <row r="843" ht="12.75">
      <c r="A843" s="399"/>
    </row>
    <row r="844" ht="12.75">
      <c r="A844" s="399"/>
    </row>
    <row r="845" ht="12.75">
      <c r="A845" s="399"/>
    </row>
    <row r="846" ht="12.75">
      <c r="A846" s="399"/>
    </row>
    <row r="847" ht="12.75">
      <c r="A847" s="399"/>
    </row>
    <row r="848" ht="12.75">
      <c r="A848" s="399"/>
    </row>
    <row r="849" ht="12.75">
      <c r="A849" s="399"/>
    </row>
    <row r="850" ht="12.75">
      <c r="A850" s="399"/>
    </row>
    <row r="851" ht="12.75">
      <c r="A851" s="399"/>
    </row>
    <row r="852" ht="12.75">
      <c r="A852" s="399"/>
    </row>
    <row r="853" ht="12.75">
      <c r="A853" s="399"/>
    </row>
    <row r="854" ht="12.75">
      <c r="A854" s="399"/>
    </row>
    <row r="855" ht="12.75">
      <c r="A855" s="399"/>
    </row>
    <row r="856" ht="12.75">
      <c r="A856" s="399"/>
    </row>
    <row r="857" ht="12.75">
      <c r="A857" s="399"/>
    </row>
    <row r="858" ht="12.75">
      <c r="A858" s="399"/>
    </row>
    <row r="859" ht="12.75">
      <c r="A859" s="399"/>
    </row>
    <row r="860" ht="12.75">
      <c r="A860" s="399"/>
    </row>
    <row r="861" ht="12.75">
      <c r="A861" s="399"/>
    </row>
    <row r="862" ht="12.75">
      <c r="A862" s="399"/>
    </row>
    <row r="863" ht="12.75">
      <c r="A863" s="399"/>
    </row>
    <row r="864" ht="12.75">
      <c r="A864" s="399"/>
    </row>
    <row r="865" ht="12.75">
      <c r="A865" s="399"/>
    </row>
    <row r="866" ht="12.75">
      <c r="A866" s="399"/>
    </row>
    <row r="867" ht="12.75">
      <c r="A867" s="399"/>
    </row>
    <row r="868" ht="12.75">
      <c r="A868" s="399"/>
    </row>
    <row r="869" ht="12.75">
      <c r="A869" s="399"/>
    </row>
    <row r="870" ht="12.75">
      <c r="A870" s="399"/>
    </row>
    <row r="871" ht="12.75">
      <c r="A871" s="399"/>
    </row>
    <row r="872" ht="12.75">
      <c r="A872" s="399"/>
    </row>
    <row r="873" ht="12.75">
      <c r="A873" s="399"/>
    </row>
    <row r="874" ht="12.75">
      <c r="A874" s="399"/>
    </row>
    <row r="875" ht="12.75">
      <c r="A875" s="399"/>
    </row>
    <row r="876" ht="12.75">
      <c r="A876" s="399"/>
    </row>
    <row r="877" ht="12.75">
      <c r="A877" s="399"/>
    </row>
    <row r="878" ht="12.75">
      <c r="A878" s="399"/>
    </row>
    <row r="879" ht="12.75">
      <c r="A879" s="399"/>
    </row>
    <row r="880" ht="12.75">
      <c r="A880" s="399"/>
    </row>
    <row r="881" ht="12.75">
      <c r="A881" s="399"/>
    </row>
    <row r="882" ht="12.75">
      <c r="A882" s="399"/>
    </row>
    <row r="883" ht="12.75">
      <c r="A883" s="399"/>
    </row>
    <row r="884" ht="12.75">
      <c r="A884" s="399"/>
    </row>
    <row r="885" ht="12.75">
      <c r="A885" s="399"/>
    </row>
    <row r="886" ht="12.75">
      <c r="A886" s="399"/>
    </row>
    <row r="887" ht="12.75">
      <c r="A887" s="399"/>
    </row>
    <row r="888" ht="12.75">
      <c r="A888" s="399"/>
    </row>
    <row r="889" ht="12.75">
      <c r="A889" s="399"/>
    </row>
    <row r="890" ht="12.75">
      <c r="A890" s="399"/>
    </row>
    <row r="891" ht="12.75">
      <c r="A891" s="399"/>
    </row>
    <row r="892" ht="12.75">
      <c r="A892" s="399"/>
    </row>
    <row r="893" ht="12.75">
      <c r="A893" s="399"/>
    </row>
    <row r="894" ht="12.75">
      <c r="A894" s="399"/>
    </row>
    <row r="895" ht="12.75">
      <c r="A895" s="399"/>
    </row>
    <row r="896" ht="12.75">
      <c r="A896" s="399"/>
    </row>
    <row r="897" ht="12.75">
      <c r="A897" s="399"/>
    </row>
    <row r="898" ht="12.75">
      <c r="A898" s="399"/>
    </row>
    <row r="899" ht="12.75">
      <c r="A899" s="399"/>
    </row>
    <row r="900" ht="12.75">
      <c r="A900" s="399"/>
    </row>
    <row r="901" ht="12.75">
      <c r="A901" s="399"/>
    </row>
    <row r="902" ht="12.75">
      <c r="A902" s="399"/>
    </row>
    <row r="903" ht="12.75">
      <c r="A903" s="399"/>
    </row>
    <row r="904" ht="12.75">
      <c r="A904" s="399"/>
    </row>
    <row r="905" ht="12.75">
      <c r="A905" s="399"/>
    </row>
    <row r="906" ht="12.75">
      <c r="A906" s="399"/>
    </row>
    <row r="907" ht="12.75">
      <c r="A907" s="399"/>
    </row>
    <row r="908" ht="12.75">
      <c r="A908" s="399"/>
    </row>
    <row r="909" ht="12.75">
      <c r="A909" s="399"/>
    </row>
    <row r="910" ht="12.75">
      <c r="A910" s="399"/>
    </row>
    <row r="911" ht="12.75">
      <c r="A911" s="399"/>
    </row>
    <row r="912" ht="12.75">
      <c r="A912" s="399"/>
    </row>
    <row r="913" ht="12.75">
      <c r="A913" s="399"/>
    </row>
    <row r="914" ht="12.75">
      <c r="A914" s="399"/>
    </row>
    <row r="915" ht="12.75">
      <c r="A915" s="399"/>
    </row>
    <row r="916" ht="12.75">
      <c r="A916" s="399"/>
    </row>
    <row r="917" ht="12.75">
      <c r="A917" s="399"/>
    </row>
    <row r="918" ht="12.75">
      <c r="A918" s="399"/>
    </row>
    <row r="919" ht="12.75">
      <c r="A919" s="399"/>
    </row>
    <row r="920" ht="12.75">
      <c r="A920" s="399"/>
    </row>
    <row r="921" ht="12.75">
      <c r="A921" s="399"/>
    </row>
    <row r="922" ht="12.75">
      <c r="A922" s="399"/>
    </row>
    <row r="923" ht="12.75">
      <c r="A923" s="399"/>
    </row>
    <row r="924" ht="12.75">
      <c r="A924" s="399"/>
    </row>
    <row r="925" ht="12.75">
      <c r="A925" s="399"/>
    </row>
    <row r="926" ht="12.75">
      <c r="A926" s="399"/>
    </row>
    <row r="927" ht="12.75">
      <c r="A927" s="399"/>
    </row>
    <row r="928" ht="12.75">
      <c r="A928" s="399"/>
    </row>
    <row r="929" ht="12.75">
      <c r="A929" s="399"/>
    </row>
    <row r="930" ht="12.75">
      <c r="A930" s="399"/>
    </row>
    <row r="931" ht="12.75">
      <c r="A931" s="399"/>
    </row>
    <row r="932" ht="12.75">
      <c r="A932" s="399"/>
    </row>
    <row r="933" ht="12.75">
      <c r="A933" s="399"/>
    </row>
    <row r="934" ht="12.75">
      <c r="A934" s="399"/>
    </row>
    <row r="935" ht="12.75">
      <c r="A935" s="399"/>
    </row>
    <row r="936" ht="12.75">
      <c r="A936" s="399"/>
    </row>
    <row r="937" ht="12.75">
      <c r="A937" s="399"/>
    </row>
    <row r="938" ht="12.75">
      <c r="A938" s="399"/>
    </row>
    <row r="939" ht="12.75">
      <c r="A939" s="399"/>
    </row>
    <row r="940" ht="12.75">
      <c r="A940" s="399"/>
    </row>
    <row r="941" ht="12.75">
      <c r="A941" s="399"/>
    </row>
    <row r="942" ht="12.75">
      <c r="A942" s="399"/>
    </row>
    <row r="943" ht="12.75">
      <c r="A943" s="399"/>
    </row>
    <row r="944" ht="12.75">
      <c r="A944" s="399"/>
    </row>
    <row r="945" ht="12.75">
      <c r="A945" s="399"/>
    </row>
    <row r="946" ht="12.75">
      <c r="A946" s="399"/>
    </row>
    <row r="947" ht="12.75">
      <c r="A947" s="399"/>
    </row>
    <row r="948" ht="12.75">
      <c r="A948" s="399"/>
    </row>
    <row r="949" ht="12.75">
      <c r="A949" s="399"/>
    </row>
    <row r="950" ht="12.75">
      <c r="A950" s="399"/>
    </row>
    <row r="951" ht="12.75">
      <c r="A951" s="399"/>
    </row>
    <row r="952" ht="12.75">
      <c r="A952" s="399"/>
    </row>
    <row r="953" ht="12.75">
      <c r="A953" s="399"/>
    </row>
    <row r="954" ht="12.75">
      <c r="A954" s="399"/>
    </row>
    <row r="955" ht="12.75">
      <c r="A955" s="399"/>
    </row>
    <row r="956" ht="12.75">
      <c r="A956" s="399"/>
    </row>
    <row r="957" ht="12.75">
      <c r="A957" s="399"/>
    </row>
    <row r="958" ht="12.75">
      <c r="A958" s="399"/>
    </row>
    <row r="959" ht="12.75">
      <c r="A959" s="399"/>
    </row>
    <row r="960" ht="12.75">
      <c r="A960" s="399"/>
    </row>
    <row r="961" ht="12.75">
      <c r="A961" s="399"/>
    </row>
    <row r="962" ht="12.75">
      <c r="A962" s="399"/>
    </row>
    <row r="963" ht="12.75">
      <c r="A963" s="399"/>
    </row>
    <row r="964" ht="12.75">
      <c r="A964" s="399"/>
    </row>
    <row r="965" ht="12.75">
      <c r="A965" s="399"/>
    </row>
    <row r="966" ht="12.75">
      <c r="A966" s="399"/>
    </row>
    <row r="967" ht="12.75">
      <c r="A967" s="399"/>
    </row>
    <row r="968" ht="12.75">
      <c r="A968" s="399"/>
    </row>
    <row r="969" ht="12.75">
      <c r="A969" s="399"/>
    </row>
    <row r="970" ht="12.75">
      <c r="A970" s="399"/>
    </row>
    <row r="971" ht="12.75">
      <c r="A971" s="399"/>
    </row>
    <row r="972" ht="12.75">
      <c r="A972" s="399"/>
    </row>
    <row r="973" ht="12.75">
      <c r="A973" s="399"/>
    </row>
    <row r="974" ht="12.75">
      <c r="A974" s="399"/>
    </row>
    <row r="975" ht="12.75">
      <c r="A975" s="399"/>
    </row>
    <row r="976" ht="12.75">
      <c r="A976" s="399"/>
    </row>
    <row r="977" ht="12.75">
      <c r="A977" s="399"/>
    </row>
    <row r="978" ht="12.75">
      <c r="A978" s="399"/>
    </row>
    <row r="979" ht="12.75">
      <c r="A979" s="399"/>
    </row>
    <row r="980" ht="12.75">
      <c r="A980" s="399"/>
    </row>
    <row r="981" ht="12.75">
      <c r="A981" s="399"/>
    </row>
    <row r="982" ht="12.75">
      <c r="A982" s="399"/>
    </row>
    <row r="983" ht="12.75">
      <c r="A983" s="399"/>
    </row>
    <row r="984" ht="12.75">
      <c r="A984" s="399"/>
    </row>
    <row r="985" ht="12.75">
      <c r="A985" s="399"/>
    </row>
    <row r="986" ht="12.75">
      <c r="A986" s="399"/>
    </row>
    <row r="987" ht="12.75">
      <c r="A987" s="399"/>
    </row>
    <row r="988" ht="12.75">
      <c r="A988" s="399"/>
    </row>
    <row r="989" ht="12.75">
      <c r="A989" s="399"/>
    </row>
    <row r="990" ht="12.75">
      <c r="A990" s="399"/>
    </row>
    <row r="991" ht="12.75">
      <c r="A991" s="399"/>
    </row>
    <row r="992" ht="12.75">
      <c r="A992" s="399"/>
    </row>
    <row r="993" ht="12.75">
      <c r="A993" s="399"/>
    </row>
    <row r="994" ht="12.75">
      <c r="A994" s="399"/>
    </row>
    <row r="995" ht="12.75">
      <c r="A995" s="399"/>
    </row>
    <row r="996" ht="12.75">
      <c r="A996" s="399"/>
    </row>
    <row r="997" ht="12.75">
      <c r="A997" s="399"/>
    </row>
    <row r="998" ht="12.75">
      <c r="A998" s="399"/>
    </row>
    <row r="999" ht="12.75">
      <c r="A999" s="399"/>
    </row>
    <row r="1000" ht="12.75">
      <c r="A1000" s="399"/>
    </row>
    <row r="1001" ht="12.75">
      <c r="A1001" s="399"/>
    </row>
    <row r="1002" ht="12.75">
      <c r="A1002" s="399"/>
    </row>
    <row r="1003" ht="12.75">
      <c r="A1003" s="399"/>
    </row>
    <row r="1004" ht="12.75">
      <c r="A1004" s="399"/>
    </row>
    <row r="1005" ht="12.75">
      <c r="A1005" s="399"/>
    </row>
    <row r="1006" ht="12.75">
      <c r="A1006" s="399"/>
    </row>
    <row r="1007" ht="12.75">
      <c r="A1007" s="399"/>
    </row>
    <row r="1008" ht="12.75">
      <c r="A1008" s="399"/>
    </row>
    <row r="1009" ht="12.75">
      <c r="A1009" s="399"/>
    </row>
  </sheetData>
  <printOptions/>
  <pageMargins left="0.49" right="0.18" top="1" bottom="1" header="0.4921259845" footer="0.4921259845"/>
  <pageSetup firstPageNumber="2" useFirstPageNumber="1" horizontalDpi="600" verticalDpi="600" orientation="portrait" paperSize="9" scale="85" r:id="rId1"/>
  <headerFooter alignWithMargins="0">
    <oddHeader>&amp;Lv Kč&amp;C&amp;"Arial,Tučné"&amp;11Schválené příjmy SmOl na rok 2010&amp;R&amp;"Arial,Tučné"Část A - příloha č. 2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I31"/>
  <sheetViews>
    <sheetView workbookViewId="0" topLeftCell="A1">
      <selection activeCell="D7" sqref="D7"/>
    </sheetView>
  </sheetViews>
  <sheetFormatPr defaultColWidth="9.140625" defaultRowHeight="12.75" outlineLevelCol="1"/>
  <cols>
    <col min="1" max="1" width="26.57421875" style="351" customWidth="1"/>
    <col min="2" max="3" width="13.421875" style="349" hidden="1" customWidth="1" outlineLevel="1"/>
    <col min="4" max="4" width="13.421875" style="349" customWidth="1" outlineLevel="1"/>
    <col min="5" max="5" width="37.8515625" style="351" customWidth="1"/>
    <col min="6" max="6" width="16.00390625" style="351" bestFit="1" customWidth="1"/>
    <col min="7" max="7" width="12.57421875" style="350" customWidth="1" collapsed="1"/>
    <col min="8" max="8" width="9.140625" style="351" customWidth="1" collapsed="1"/>
    <col min="9" max="9" width="10.00390625" style="351" bestFit="1" customWidth="1"/>
    <col min="10" max="11" width="9.140625" style="351" customWidth="1"/>
    <col min="12" max="12" width="9.140625" style="351" customWidth="1" collapsed="1"/>
    <col min="13" max="13" width="9.140625" style="351" customWidth="1"/>
    <col min="14" max="23" width="9.140625" style="351" customWidth="1" collapsed="1"/>
    <col min="24" max="16384" width="9.140625" style="351" customWidth="1"/>
  </cols>
  <sheetData>
    <row r="1" spans="1:7" s="637" customFormat="1" ht="51.75" customHeight="1" thickBot="1">
      <c r="A1" s="345" t="s">
        <v>510</v>
      </c>
      <c r="B1" s="2" t="s">
        <v>404</v>
      </c>
      <c r="C1" s="2" t="s">
        <v>49</v>
      </c>
      <c r="D1" s="2" t="s">
        <v>398</v>
      </c>
      <c r="E1" s="2" t="s">
        <v>138</v>
      </c>
      <c r="G1" s="360"/>
    </row>
    <row r="2" spans="1:6" ht="12.75" customHeight="1">
      <c r="A2" s="347" t="s">
        <v>139</v>
      </c>
      <c r="B2" s="347">
        <f>'[4]01-kanc.prim.'!C72</f>
        <v>12222</v>
      </c>
      <c r="C2" s="347">
        <f>'[4]01-kanc.prim.'!D72</f>
        <v>0</v>
      </c>
      <c r="D2" s="638">
        <v>12222000</v>
      </c>
      <c r="E2" s="348"/>
      <c r="F2" s="349"/>
    </row>
    <row r="3" spans="1:7" s="634" customFormat="1" ht="12.75" customHeight="1">
      <c r="A3" s="352" t="s">
        <v>140</v>
      </c>
      <c r="B3" s="352">
        <f>'[4]02-investic '!C82</f>
        <v>45034</v>
      </c>
      <c r="C3" s="352">
        <f>'[4]02-investic '!D82</f>
        <v>6000</v>
      </c>
      <c r="D3" s="639">
        <v>39034000</v>
      </c>
      <c r="E3" s="353"/>
      <c r="F3" s="632"/>
      <c r="G3" s="633"/>
    </row>
    <row r="4" spans="1:7" s="634" customFormat="1" ht="12.75" customHeight="1">
      <c r="A4" s="352" t="s">
        <v>141</v>
      </c>
      <c r="B4" s="352">
        <f>'[4]03-OKR'!C68</f>
        <v>4493</v>
      </c>
      <c r="C4" s="352">
        <f>'[4]03-OKR'!D68</f>
        <v>650</v>
      </c>
      <c r="D4" s="639">
        <v>3843000</v>
      </c>
      <c r="E4" s="353"/>
      <c r="F4" s="632"/>
      <c r="G4" s="633"/>
    </row>
    <row r="5" spans="1:7" s="634" customFormat="1" ht="12.75" customHeight="1">
      <c r="A5" s="352" t="s">
        <v>142</v>
      </c>
      <c r="B5" s="352">
        <f>'[4]04-živnost.'!C10</f>
        <v>65</v>
      </c>
      <c r="C5" s="352">
        <f>'[4]04-živnost.'!D10</f>
        <v>0</v>
      </c>
      <c r="D5" s="639">
        <v>65000</v>
      </c>
      <c r="E5" s="353"/>
      <c r="F5" s="632"/>
      <c r="G5" s="633"/>
    </row>
    <row r="6" spans="1:7" s="634" customFormat="1" ht="12.75" customHeight="1">
      <c r="A6" s="352" t="s">
        <v>143</v>
      </c>
      <c r="B6" s="352">
        <f>'[4]05-ekonom.'!C30</f>
        <v>104531</v>
      </c>
      <c r="C6" s="352">
        <f>'[4]05-ekonom.'!D30</f>
        <v>0</v>
      </c>
      <c r="D6" s="639">
        <f>104031000+1185200+17744000</f>
        <v>122960200</v>
      </c>
      <c r="E6" s="353"/>
      <c r="F6" s="632"/>
      <c r="G6" s="633"/>
    </row>
    <row r="7" spans="1:7" s="634" customFormat="1" ht="12.75" customHeight="1">
      <c r="A7" s="352" t="s">
        <v>144</v>
      </c>
      <c r="B7" s="352">
        <f>'[4]06-IAK'!C9</f>
        <v>21</v>
      </c>
      <c r="C7" s="352">
        <f>'[4]06-IAK'!D9</f>
        <v>0</v>
      </c>
      <c r="D7" s="639">
        <v>21000</v>
      </c>
      <c r="E7" s="353"/>
      <c r="F7" s="632"/>
      <c r="G7" s="633"/>
    </row>
    <row r="8" spans="1:7" s="634" customFormat="1" ht="12.75" customHeight="1">
      <c r="A8" s="352" t="s">
        <v>50</v>
      </c>
      <c r="B8" s="352">
        <f>'[4]7-doprava'!C79</f>
        <v>76639</v>
      </c>
      <c r="C8" s="352">
        <f>'[4]7-doprava'!D79</f>
        <v>23000</v>
      </c>
      <c r="D8" s="639">
        <v>53639000</v>
      </c>
      <c r="E8" s="353"/>
      <c r="F8" s="632"/>
      <c r="G8" s="633"/>
    </row>
    <row r="9" spans="1:7" s="634" customFormat="1" ht="12.75" customHeight="1">
      <c r="A9" s="352" t="s">
        <v>145</v>
      </c>
      <c r="B9" s="352">
        <f>'[4]08-AŘMV'!C16</f>
        <v>1092</v>
      </c>
      <c r="C9" s="352">
        <f>'[4]08-AŘMV'!D16</f>
        <v>0</v>
      </c>
      <c r="D9" s="639">
        <v>1092000</v>
      </c>
      <c r="E9" s="353"/>
      <c r="F9" s="632"/>
      <c r="G9" s="633"/>
    </row>
    <row r="10" spans="1:7" s="634" customFormat="1" ht="12.75" customHeight="1">
      <c r="A10" s="352" t="s">
        <v>146</v>
      </c>
      <c r="B10" s="352">
        <f>'[4]10-stavební'!C21</f>
        <v>310</v>
      </c>
      <c r="C10" s="352">
        <f>'[4]10-stavební'!D21</f>
        <v>0</v>
      </c>
      <c r="D10" s="639">
        <v>310000</v>
      </c>
      <c r="E10" s="353"/>
      <c r="F10" s="632"/>
      <c r="G10" s="633"/>
    </row>
    <row r="11" spans="1:7" s="634" customFormat="1" ht="12.75" customHeight="1">
      <c r="A11" s="352" t="s">
        <v>147</v>
      </c>
      <c r="B11" s="352">
        <f>'[4]11-vněj.vz.a info.'!C206</f>
        <v>101576</v>
      </c>
      <c r="C11" s="352">
        <f>'[4]11-vněj.vz.a info.'!D206</f>
        <v>2640</v>
      </c>
      <c r="D11" s="639">
        <v>98936000</v>
      </c>
      <c r="E11" s="353"/>
      <c r="F11" s="632"/>
      <c r="G11" s="633"/>
    </row>
    <row r="12" spans="1:7" s="634" customFormat="1" ht="12.75" customHeight="1">
      <c r="A12" s="352" t="s">
        <v>148</v>
      </c>
      <c r="B12" s="352">
        <f>'[4]13-informatika'!C36</f>
        <v>40458</v>
      </c>
      <c r="C12" s="352">
        <f>'[4]13-informatika'!D36</f>
        <v>1400</v>
      </c>
      <c r="D12" s="639">
        <v>39058000</v>
      </c>
      <c r="E12" s="353"/>
      <c r="F12" s="632"/>
      <c r="G12" s="633"/>
    </row>
    <row r="13" spans="1:7" s="634" customFormat="1" ht="12.75" customHeight="1">
      <c r="A13" s="353" t="s">
        <v>424</v>
      </c>
      <c r="B13" s="352">
        <f>'[4]14-školství'!C110</f>
        <v>8457</v>
      </c>
      <c r="C13" s="352">
        <v>1700</v>
      </c>
      <c r="D13" s="639">
        <v>6757000</v>
      </c>
      <c r="E13" s="353"/>
      <c r="F13" s="635"/>
      <c r="G13" s="633"/>
    </row>
    <row r="14" spans="1:7" s="634" customFormat="1" ht="12.75" customHeight="1">
      <c r="A14" s="353" t="s">
        <v>149</v>
      </c>
      <c r="B14" s="352">
        <f>'[4]14-školství'!C111</f>
        <v>145300</v>
      </c>
      <c r="C14" s="352">
        <f>'[4]14-školství'!D111</f>
        <v>0</v>
      </c>
      <c r="D14" s="639">
        <v>145300000</v>
      </c>
      <c r="E14" s="353"/>
      <c r="F14" s="635"/>
      <c r="G14" s="633"/>
    </row>
    <row r="15" spans="1:7" s="634" customFormat="1" ht="12.75" customHeight="1">
      <c r="A15" s="353" t="s">
        <v>150</v>
      </c>
      <c r="B15" s="352">
        <f>'[4]15 -soc.pomoci'!C22</f>
        <v>288</v>
      </c>
      <c r="C15" s="352">
        <f>'[4]15 -soc.pomoci'!D22</f>
        <v>0</v>
      </c>
      <c r="D15" s="639">
        <v>288000</v>
      </c>
      <c r="E15" s="353"/>
      <c r="F15" s="632"/>
      <c r="G15" s="633"/>
    </row>
    <row r="16" spans="1:7" s="634" customFormat="1" ht="12.75" customHeight="1">
      <c r="A16" s="353" t="s">
        <v>89</v>
      </c>
      <c r="B16" s="352">
        <f>'[4]19-správa'!C129</f>
        <v>383592.3</v>
      </c>
      <c r="C16" s="352">
        <f>'[4]19-správa'!D129</f>
        <v>4688.4</v>
      </c>
      <c r="D16" s="639">
        <v>378904000</v>
      </c>
      <c r="E16" s="353"/>
      <c r="F16" s="632"/>
      <c r="G16" s="633"/>
    </row>
    <row r="17" spans="1:7" s="634" customFormat="1" ht="12.75" customHeight="1">
      <c r="A17" s="353" t="s">
        <v>151</v>
      </c>
      <c r="B17" s="352">
        <f>'[4]20 -MP'!C55</f>
        <v>60259.8</v>
      </c>
      <c r="C17" s="352">
        <f>'[4]20 -MP'!D55</f>
        <v>500</v>
      </c>
      <c r="D17" s="639">
        <v>59760000</v>
      </c>
      <c r="E17" s="353"/>
      <c r="F17" s="632"/>
      <c r="G17" s="633"/>
    </row>
    <row r="18" spans="1:7" s="634" customFormat="1" ht="12.75" customHeight="1">
      <c r="A18" s="353" t="s">
        <v>152</v>
      </c>
      <c r="B18" s="352">
        <f>'[4]30-památk.péče'!C20</f>
        <v>224</v>
      </c>
      <c r="C18" s="352">
        <f>'[4]30-památk.péče'!D20</f>
        <v>0</v>
      </c>
      <c r="D18" s="639">
        <v>224000</v>
      </c>
      <c r="E18" s="353"/>
      <c r="F18" s="632"/>
      <c r="G18" s="633"/>
    </row>
    <row r="19" spans="1:7" s="634" customFormat="1" ht="12.75" customHeight="1">
      <c r="A19" s="353" t="s">
        <v>427</v>
      </c>
      <c r="B19" s="352">
        <f>'[4]35-soc. sl. a zdravot.'!C159</f>
        <v>18145</v>
      </c>
      <c r="C19" s="352">
        <v>200</v>
      </c>
      <c r="D19" s="639">
        <v>18845000</v>
      </c>
      <c r="E19" s="353"/>
      <c r="F19" s="632"/>
      <c r="G19" s="633"/>
    </row>
    <row r="20" spans="1:7" s="634" customFormat="1" ht="12.75" customHeight="1">
      <c r="A20" s="353" t="s">
        <v>434</v>
      </c>
      <c r="B20" s="352">
        <f>'[4]40-život.pr.'!C83</f>
        <v>25172</v>
      </c>
      <c r="C20" s="352">
        <f>'[4]40-život.pr.'!D83</f>
        <v>0</v>
      </c>
      <c r="D20" s="639">
        <v>25172000</v>
      </c>
      <c r="E20" s="353"/>
      <c r="F20" s="632"/>
      <c r="G20" s="633"/>
    </row>
    <row r="21" spans="1:7" s="634" customFormat="1" ht="12.75" customHeight="1">
      <c r="A21" s="353" t="s">
        <v>153</v>
      </c>
      <c r="B21" s="352">
        <f>'[4]41-majetkopr.'!C53</f>
        <v>10990</v>
      </c>
      <c r="C21" s="352">
        <f>'[4]41-majetkopr.'!D53</f>
        <v>0</v>
      </c>
      <c r="D21" s="639">
        <v>10990000</v>
      </c>
      <c r="E21" s="353"/>
      <c r="F21" s="632"/>
      <c r="G21" s="633"/>
    </row>
    <row r="22" spans="1:7" s="634" customFormat="1" ht="12.75" customHeight="1">
      <c r="A22" s="353" t="s">
        <v>121</v>
      </c>
      <c r="B22" s="352">
        <f>'[4]42 -ochrana'!C89</f>
        <v>2629</v>
      </c>
      <c r="C22" s="352">
        <f>'[4]42 -ochrana'!D89</f>
        <v>0</v>
      </c>
      <c r="D22" s="639">
        <v>2629000</v>
      </c>
      <c r="E22" s="353"/>
      <c r="F22" s="632"/>
      <c r="G22" s="633"/>
    </row>
    <row r="23" spans="1:7" s="634" customFormat="1" ht="12.75" customHeight="1" thickBot="1">
      <c r="A23" s="354" t="s">
        <v>154</v>
      </c>
      <c r="B23" s="355">
        <f>'[4]44-evrop.proj.'!D61</f>
        <v>1542</v>
      </c>
      <c r="C23" s="355">
        <f>'[4]44-evrop.proj.'!E61</f>
        <v>0</v>
      </c>
      <c r="D23" s="640">
        <v>1542000</v>
      </c>
      <c r="E23" s="356"/>
      <c r="F23" s="635"/>
      <c r="G23" s="633"/>
    </row>
    <row r="24" spans="1:9" s="634" customFormat="1" ht="19.5" customHeight="1" thickBot="1">
      <c r="A24" s="357" t="s">
        <v>155</v>
      </c>
      <c r="B24" s="357">
        <f>SUM(B2:B23)</f>
        <v>1043040.1000000001</v>
      </c>
      <c r="C24" s="357">
        <v>40378</v>
      </c>
      <c r="D24" s="641">
        <f>SUM(D2:D23)</f>
        <v>1021591200</v>
      </c>
      <c r="E24" s="346"/>
      <c r="G24" s="633"/>
      <c r="H24" s="636"/>
      <c r="I24" s="632"/>
    </row>
    <row r="25" spans="1:9" ht="19.5" customHeight="1">
      <c r="A25" s="358"/>
      <c r="B25" s="359"/>
      <c r="C25" s="358"/>
      <c r="D25" s="358"/>
      <c r="E25" s="360"/>
      <c r="H25" s="361"/>
      <c r="I25" s="349"/>
    </row>
    <row r="26" spans="1:9" ht="28.5" customHeight="1" hidden="1">
      <c r="A26" s="669" t="s">
        <v>156</v>
      </c>
      <c r="B26" s="670"/>
      <c r="C26" s="670"/>
      <c r="D26" s="670"/>
      <c r="E26" s="670"/>
      <c r="H26" s="361"/>
      <c r="I26" s="349"/>
    </row>
    <row r="27" spans="2:4" ht="12.75">
      <c r="B27" s="4"/>
      <c r="C27" s="4"/>
      <c r="D27" s="5"/>
    </row>
    <row r="28" spans="2:4" ht="12.75">
      <c r="B28" s="4"/>
      <c r="C28" s="4"/>
      <c r="D28" s="5"/>
    </row>
    <row r="29" spans="1:4" ht="12.75">
      <c r="A29" s="362"/>
      <c r="B29" s="363"/>
      <c r="C29" s="363"/>
      <c r="D29" s="364"/>
    </row>
    <row r="31" spans="1:4" ht="12.75">
      <c r="A31" s="365"/>
      <c r="B31" s="364"/>
      <c r="C31" s="364"/>
      <c r="D31" s="364"/>
    </row>
  </sheetData>
  <mergeCells count="1">
    <mergeCell ref="A26:E26"/>
  </mergeCells>
  <printOptions/>
  <pageMargins left="2.84" right="0.75" top="1.19" bottom="1" header="0.71" footer="0.4921259845"/>
  <pageSetup firstPageNumber="3" useFirstPageNumber="1" horizontalDpi="600" verticalDpi="600" orientation="landscape" paperSize="9" r:id="rId1"/>
  <headerFooter alignWithMargins="0">
    <oddHeader>&amp;Lv Kč&amp;C&amp;"Arial,Tučné"&amp;11Sumář provozních výdajů odborů MmOl v roce 2010
bez objednávek veřejných služeb&amp;R&amp;"Arial,Tučné"Část A - příloha č. 3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IV81"/>
  <sheetViews>
    <sheetView workbookViewId="0" topLeftCell="A1">
      <selection activeCell="O11" sqref="O11"/>
    </sheetView>
  </sheetViews>
  <sheetFormatPr defaultColWidth="9.140625" defaultRowHeight="24.75" customHeight="1" outlineLevelCol="1"/>
  <cols>
    <col min="1" max="1" width="29.421875" style="152" customWidth="1"/>
    <col min="2" max="2" width="5.140625" style="152" customWidth="1"/>
    <col min="3" max="3" width="4.7109375" style="152" customWidth="1"/>
    <col min="4" max="4" width="10.140625" style="152" customWidth="1"/>
    <col min="5" max="5" width="33.421875" style="14" customWidth="1"/>
    <col min="6" max="6" width="9.28125" style="343" hidden="1" customWidth="1"/>
    <col min="7" max="7" width="13.00390625" style="343" hidden="1" customWidth="1" outlineLevel="1"/>
    <col min="8" max="8" width="13.140625" style="343" hidden="1" customWidth="1" outlineLevel="1"/>
    <col min="9" max="9" width="0" style="343" hidden="1" customWidth="1" collapsed="1"/>
    <col min="10" max="10" width="10.28125" style="344" hidden="1" customWidth="1"/>
    <col min="11" max="11" width="10.00390625" style="344" hidden="1" customWidth="1"/>
    <col min="12" max="13" width="12.8515625" style="344" hidden="1" customWidth="1"/>
    <col min="14" max="14" width="14.57421875" style="344" customWidth="1"/>
    <col min="15" max="15" width="45.7109375" style="335" customWidth="1"/>
    <col min="16" max="16" width="9.140625" style="152" customWidth="1"/>
    <col min="17" max="17" width="9.140625" style="152" customWidth="1" collapsed="1"/>
    <col min="18" max="18" width="11.28125" style="152" customWidth="1"/>
    <col min="19" max="19" width="9.140625" style="152" customWidth="1" collapsed="1"/>
    <col min="20" max="20" width="9.140625" style="152" customWidth="1"/>
    <col min="21" max="21" width="9.140625" style="152" customWidth="1" collapsed="1"/>
    <col min="22" max="22" width="9.140625" style="152" customWidth="1"/>
    <col min="23" max="23" width="9.140625" style="152" customWidth="1" collapsed="1"/>
    <col min="24" max="24" width="9.140625" style="152" customWidth="1"/>
    <col min="25" max="56" width="9.140625" style="152" customWidth="1" collapsed="1"/>
    <col min="57" max="16384" width="9.140625" style="152" customWidth="1"/>
  </cols>
  <sheetData>
    <row r="1" spans="1:256" s="220" customFormat="1" ht="55.5" customHeight="1" thickBot="1">
      <c r="A1" s="217" t="s">
        <v>510</v>
      </c>
      <c r="B1" s="218" t="s">
        <v>41</v>
      </c>
      <c r="C1" s="217" t="s">
        <v>42</v>
      </c>
      <c r="D1" s="218" t="s">
        <v>43</v>
      </c>
      <c r="E1" s="217" t="s">
        <v>44</v>
      </c>
      <c r="F1" s="219" t="s">
        <v>460</v>
      </c>
      <c r="G1" s="13" t="s">
        <v>45</v>
      </c>
      <c r="H1" s="219" t="s">
        <v>461</v>
      </c>
      <c r="I1" s="13" t="s">
        <v>46</v>
      </c>
      <c r="J1" s="13" t="s">
        <v>47</v>
      </c>
      <c r="K1" s="2" t="s">
        <v>48</v>
      </c>
      <c r="L1" s="2" t="s">
        <v>509</v>
      </c>
      <c r="M1" s="2" t="s">
        <v>49</v>
      </c>
      <c r="N1" s="2" t="s">
        <v>408</v>
      </c>
      <c r="O1" s="2" t="s">
        <v>413</v>
      </c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26" s="14" customFormat="1" ht="12.75" customHeight="1">
      <c r="A2" s="221" t="s">
        <v>50</v>
      </c>
      <c r="B2" s="27">
        <v>2212</v>
      </c>
      <c r="C2" s="27">
        <v>5169</v>
      </c>
      <c r="D2" s="27" t="s">
        <v>51</v>
      </c>
      <c r="E2" s="15" t="s">
        <v>572</v>
      </c>
      <c r="F2" s="222">
        <v>52163</v>
      </c>
      <c r="G2" s="223">
        <v>51463000</v>
      </c>
      <c r="H2" s="223">
        <v>-1000000</v>
      </c>
      <c r="I2" s="222">
        <v>50463</v>
      </c>
      <c r="J2" s="224">
        <v>40294</v>
      </c>
      <c r="K2" s="225">
        <v>35700</v>
      </c>
      <c r="L2" s="225">
        <v>35700</v>
      </c>
      <c r="M2" s="225"/>
      <c r="N2" s="607">
        <v>35700000</v>
      </c>
      <c r="O2" s="231" t="s">
        <v>573</v>
      </c>
      <c r="P2" s="21"/>
      <c r="Q2" s="34"/>
      <c r="R2" s="21"/>
      <c r="S2" s="21"/>
      <c r="T2" s="21"/>
      <c r="U2" s="21"/>
      <c r="V2" s="21"/>
      <c r="W2" s="21"/>
      <c r="X2" s="21"/>
      <c r="Y2" s="21"/>
      <c r="Z2" s="21"/>
    </row>
    <row r="3" spans="1:26" s="14" customFormat="1" ht="12.75" customHeight="1">
      <c r="A3" s="226" t="s">
        <v>50</v>
      </c>
      <c r="B3" s="27">
        <v>2212</v>
      </c>
      <c r="C3" s="27">
        <v>5169</v>
      </c>
      <c r="D3" s="27" t="s">
        <v>51</v>
      </c>
      <c r="E3" s="15" t="s">
        <v>52</v>
      </c>
      <c r="F3" s="22">
        <v>240</v>
      </c>
      <c r="G3" s="38">
        <v>240000</v>
      </c>
      <c r="H3" s="227"/>
      <c r="I3" s="22">
        <v>240</v>
      </c>
      <c r="J3" s="228">
        <v>180</v>
      </c>
      <c r="K3" s="225">
        <f aca="true" t="shared" si="0" ref="K3:K8">F3</f>
        <v>240</v>
      </c>
      <c r="L3" s="225">
        <v>240</v>
      </c>
      <c r="M3" s="225"/>
      <c r="N3" s="607">
        <v>240000</v>
      </c>
      <c r="O3" s="18" t="s">
        <v>53</v>
      </c>
      <c r="P3" s="21"/>
      <c r="Q3" s="34"/>
      <c r="R3" s="21"/>
      <c r="S3" s="21"/>
      <c r="T3" s="21"/>
      <c r="U3" s="21"/>
      <c r="V3" s="21"/>
      <c r="W3" s="21"/>
      <c r="X3" s="21"/>
      <c r="Y3" s="21"/>
      <c r="Z3" s="21"/>
    </row>
    <row r="4" spans="1:26" s="14" customFormat="1" ht="12.75" customHeight="1">
      <c r="A4" s="226" t="s">
        <v>50</v>
      </c>
      <c r="B4" s="29">
        <v>2212</v>
      </c>
      <c r="C4" s="29">
        <v>5169</v>
      </c>
      <c r="D4" s="29" t="s">
        <v>51</v>
      </c>
      <c r="E4" s="18" t="s">
        <v>54</v>
      </c>
      <c r="F4" s="229">
        <v>350</v>
      </c>
      <c r="G4" s="227">
        <v>350000</v>
      </c>
      <c r="H4" s="227"/>
      <c r="I4" s="22">
        <v>350</v>
      </c>
      <c r="J4" s="228">
        <v>174</v>
      </c>
      <c r="K4" s="225">
        <f t="shared" si="0"/>
        <v>350</v>
      </c>
      <c r="L4" s="225">
        <v>350</v>
      </c>
      <c r="M4" s="225"/>
      <c r="N4" s="607">
        <v>350000</v>
      </c>
      <c r="O4" s="18" t="s">
        <v>55</v>
      </c>
      <c r="P4" s="21"/>
      <c r="Q4" s="34"/>
      <c r="R4" s="21"/>
      <c r="S4" s="21"/>
      <c r="T4" s="21"/>
      <c r="U4" s="21"/>
      <c r="V4" s="21"/>
      <c r="W4" s="21"/>
      <c r="X4" s="21"/>
      <c r="Y4" s="21"/>
      <c r="Z4" s="21"/>
    </row>
    <row r="5" spans="1:26" s="14" customFormat="1" ht="12.75" customHeight="1">
      <c r="A5" s="226" t="s">
        <v>50</v>
      </c>
      <c r="B5" s="29">
        <v>2212</v>
      </c>
      <c r="C5" s="29">
        <v>5169</v>
      </c>
      <c r="D5" s="29" t="s">
        <v>51</v>
      </c>
      <c r="E5" s="18" t="s">
        <v>56</v>
      </c>
      <c r="F5" s="229">
        <v>5130</v>
      </c>
      <c r="G5" s="227">
        <v>5130000</v>
      </c>
      <c r="H5" s="227"/>
      <c r="I5" s="22">
        <v>5130</v>
      </c>
      <c r="J5" s="228">
        <v>4155</v>
      </c>
      <c r="K5" s="225">
        <f t="shared" si="0"/>
        <v>5130</v>
      </c>
      <c r="L5" s="225">
        <v>5130</v>
      </c>
      <c r="M5" s="225"/>
      <c r="N5" s="607">
        <v>5130000</v>
      </c>
      <c r="O5" s="18" t="s">
        <v>57</v>
      </c>
      <c r="P5" s="21"/>
      <c r="Q5" s="34"/>
      <c r="R5" s="21"/>
      <c r="S5" s="21"/>
      <c r="T5" s="21"/>
      <c r="U5" s="21"/>
      <c r="V5" s="21"/>
      <c r="W5" s="21"/>
      <c r="X5" s="21"/>
      <c r="Y5" s="21"/>
      <c r="Z5" s="21"/>
    </row>
    <row r="6" spans="1:26" s="14" customFormat="1" ht="12.75" customHeight="1">
      <c r="A6" s="226" t="s">
        <v>50</v>
      </c>
      <c r="B6" s="29">
        <v>2212</v>
      </c>
      <c r="C6" s="29">
        <v>5169</v>
      </c>
      <c r="D6" s="29" t="s">
        <v>51</v>
      </c>
      <c r="E6" s="18" t="s">
        <v>58</v>
      </c>
      <c r="F6" s="229">
        <v>450</v>
      </c>
      <c r="G6" s="227">
        <v>450000</v>
      </c>
      <c r="H6" s="227"/>
      <c r="I6" s="22">
        <v>450</v>
      </c>
      <c r="J6" s="228">
        <v>373</v>
      </c>
      <c r="K6" s="225">
        <f t="shared" si="0"/>
        <v>450</v>
      </c>
      <c r="L6" s="225">
        <v>450</v>
      </c>
      <c r="M6" s="225"/>
      <c r="N6" s="607">
        <v>450000</v>
      </c>
      <c r="O6" s="18" t="s">
        <v>59</v>
      </c>
      <c r="P6" s="21"/>
      <c r="Q6" s="34"/>
      <c r="R6" s="21"/>
      <c r="S6" s="21"/>
      <c r="T6" s="21"/>
      <c r="U6" s="21"/>
      <c r="V6" s="21"/>
      <c r="W6" s="21"/>
      <c r="X6" s="21"/>
      <c r="Y6" s="21"/>
      <c r="Z6" s="21"/>
    </row>
    <row r="7" spans="1:26" s="14" customFormat="1" ht="12.75" customHeight="1">
      <c r="A7" s="226" t="s">
        <v>50</v>
      </c>
      <c r="B7" s="29">
        <v>2212</v>
      </c>
      <c r="C7" s="29">
        <v>5169</v>
      </c>
      <c r="D7" s="29" t="s">
        <v>51</v>
      </c>
      <c r="E7" s="18" t="s">
        <v>60</v>
      </c>
      <c r="F7" s="229">
        <v>1353</v>
      </c>
      <c r="G7" s="227">
        <v>1353000</v>
      </c>
      <c r="H7" s="227"/>
      <c r="I7" s="22">
        <v>1353</v>
      </c>
      <c r="J7" s="228">
        <v>1122</v>
      </c>
      <c r="K7" s="225">
        <f t="shared" si="0"/>
        <v>1353</v>
      </c>
      <c r="L7" s="225">
        <v>1353</v>
      </c>
      <c r="M7" s="225"/>
      <c r="N7" s="607">
        <v>1353000</v>
      </c>
      <c r="O7" s="18" t="s">
        <v>61</v>
      </c>
      <c r="P7" s="21"/>
      <c r="Q7" s="34"/>
      <c r="R7" s="21"/>
      <c r="S7" s="21"/>
      <c r="T7" s="21"/>
      <c r="U7" s="21"/>
      <c r="V7" s="21"/>
      <c r="W7" s="21"/>
      <c r="X7" s="21"/>
      <c r="Y7" s="21"/>
      <c r="Z7" s="21"/>
    </row>
    <row r="8" spans="1:26" s="14" customFormat="1" ht="12.75" customHeight="1">
      <c r="A8" s="226" t="s">
        <v>50</v>
      </c>
      <c r="B8" s="29">
        <v>2212</v>
      </c>
      <c r="C8" s="29">
        <v>5169</v>
      </c>
      <c r="D8" s="29" t="s">
        <v>51</v>
      </c>
      <c r="E8" s="18" t="s">
        <v>62</v>
      </c>
      <c r="F8" s="229">
        <v>71</v>
      </c>
      <c r="G8" s="227">
        <v>71000</v>
      </c>
      <c r="H8" s="227"/>
      <c r="I8" s="22">
        <v>71</v>
      </c>
      <c r="J8" s="228">
        <v>59</v>
      </c>
      <c r="K8" s="225">
        <f t="shared" si="0"/>
        <v>71</v>
      </c>
      <c r="L8" s="225">
        <v>71</v>
      </c>
      <c r="M8" s="225"/>
      <c r="N8" s="607">
        <v>71000</v>
      </c>
      <c r="O8" s="18" t="s">
        <v>63</v>
      </c>
      <c r="P8" s="21"/>
      <c r="Q8" s="34"/>
      <c r="R8" s="21"/>
      <c r="S8" s="21"/>
      <c r="T8" s="21"/>
      <c r="U8" s="21"/>
      <c r="V8" s="21"/>
      <c r="W8" s="21"/>
      <c r="X8" s="21"/>
      <c r="Y8" s="21"/>
      <c r="Z8" s="21"/>
    </row>
    <row r="9" spans="1:26" s="14" customFormat="1" ht="12.75" customHeight="1">
      <c r="A9" s="226" t="s">
        <v>50</v>
      </c>
      <c r="B9" s="29">
        <v>2221</v>
      </c>
      <c r="C9" s="29">
        <v>5193</v>
      </c>
      <c r="D9" s="29" t="s">
        <v>64</v>
      </c>
      <c r="E9" s="18" t="s">
        <v>65</v>
      </c>
      <c r="F9" s="229">
        <v>180000</v>
      </c>
      <c r="G9" s="227">
        <v>180000000</v>
      </c>
      <c r="H9" s="227"/>
      <c r="I9" s="22">
        <v>180000</v>
      </c>
      <c r="J9" s="228">
        <v>150000</v>
      </c>
      <c r="K9" s="225">
        <f>F9-4780</f>
        <v>175220</v>
      </c>
      <c r="L9" s="225">
        <f>180000-4780</f>
        <v>175220</v>
      </c>
      <c r="M9" s="225">
        <v>8000</v>
      </c>
      <c r="N9" s="607">
        <v>167220000</v>
      </c>
      <c r="O9" s="18" t="s">
        <v>66</v>
      </c>
      <c r="P9" s="21"/>
      <c r="Q9" s="34"/>
      <c r="R9" s="21"/>
      <c r="S9" s="21"/>
      <c r="T9" s="21"/>
      <c r="U9" s="21"/>
      <c r="V9" s="21"/>
      <c r="W9" s="21"/>
      <c r="X9" s="21"/>
      <c r="Y9" s="21"/>
      <c r="Z9" s="21"/>
    </row>
    <row r="10" spans="1:26" s="14" customFormat="1" ht="12.75" customHeight="1">
      <c r="A10" s="226" t="s">
        <v>50</v>
      </c>
      <c r="B10" s="29">
        <v>2221</v>
      </c>
      <c r="C10" s="29">
        <v>5193</v>
      </c>
      <c r="D10" s="230" t="s">
        <v>67</v>
      </c>
      <c r="E10" s="18" t="s">
        <v>65</v>
      </c>
      <c r="F10" s="229">
        <v>11905</v>
      </c>
      <c r="G10" s="227">
        <v>11655000</v>
      </c>
      <c r="H10" s="227"/>
      <c r="I10" s="22">
        <v>11655</v>
      </c>
      <c r="J10" s="228">
        <v>9126</v>
      </c>
      <c r="K10" s="225">
        <v>10911</v>
      </c>
      <c r="L10" s="225">
        <v>10911</v>
      </c>
      <c r="M10" s="225"/>
      <c r="N10" s="607">
        <v>10911000</v>
      </c>
      <c r="O10" s="18" t="s">
        <v>68</v>
      </c>
      <c r="P10" s="21"/>
      <c r="Q10" s="34"/>
      <c r="R10" s="21"/>
      <c r="S10" s="21"/>
      <c r="T10" s="21"/>
      <c r="U10" s="21"/>
      <c r="V10" s="21"/>
      <c r="W10" s="21"/>
      <c r="X10" s="21"/>
      <c r="Y10" s="21"/>
      <c r="Z10" s="21"/>
    </row>
    <row r="11" spans="1:26" s="14" customFormat="1" ht="12.75" customHeight="1">
      <c r="A11" s="226"/>
      <c r="B11" s="29"/>
      <c r="C11" s="29"/>
      <c r="D11" s="231" t="s">
        <v>69</v>
      </c>
      <c r="E11" s="18"/>
      <c r="F11" s="229"/>
      <c r="G11" s="227"/>
      <c r="H11" s="227"/>
      <c r="I11" s="22"/>
      <c r="J11" s="228"/>
      <c r="K11" s="225"/>
      <c r="L11" s="225"/>
      <c r="M11" s="225"/>
      <c r="N11" s="607"/>
      <c r="O11" s="18"/>
      <c r="P11" s="21"/>
      <c r="Q11" s="34"/>
      <c r="R11" s="21"/>
      <c r="S11" s="21"/>
      <c r="T11" s="21"/>
      <c r="U11" s="21"/>
      <c r="V11" s="21"/>
      <c r="W11" s="21"/>
      <c r="X11" s="21"/>
      <c r="Y11" s="21"/>
      <c r="Z11" s="21"/>
    </row>
    <row r="12" spans="1:26" s="14" customFormat="1" ht="12.75" customHeight="1">
      <c r="A12" s="226"/>
      <c r="B12" s="29"/>
      <c r="C12" s="29"/>
      <c r="D12" s="232" t="s">
        <v>70</v>
      </c>
      <c r="E12" s="18"/>
      <c r="F12" s="229"/>
      <c r="G12" s="227"/>
      <c r="H12" s="227"/>
      <c r="I12" s="22"/>
      <c r="J12" s="228"/>
      <c r="K12" s="225"/>
      <c r="L12" s="225"/>
      <c r="M12" s="225"/>
      <c r="N12" s="607"/>
      <c r="O12" s="18"/>
      <c r="P12" s="21"/>
      <c r="Q12" s="34"/>
      <c r="R12" s="21"/>
      <c r="S12" s="21"/>
      <c r="T12" s="21"/>
      <c r="U12" s="21"/>
      <c r="V12" s="21"/>
      <c r="W12" s="21"/>
      <c r="X12" s="21"/>
      <c r="Y12" s="21"/>
      <c r="Z12" s="21"/>
    </row>
    <row r="13" spans="1:26" s="14" customFormat="1" ht="12.75" customHeight="1">
      <c r="A13" s="226" t="s">
        <v>50</v>
      </c>
      <c r="B13" s="29">
        <v>2221</v>
      </c>
      <c r="C13" s="29">
        <v>5193</v>
      </c>
      <c r="D13" s="29" t="s">
        <v>71</v>
      </c>
      <c r="E13" s="18" t="s">
        <v>72</v>
      </c>
      <c r="F13" s="229">
        <v>519</v>
      </c>
      <c r="G13" s="227">
        <v>369000</v>
      </c>
      <c r="H13" s="227"/>
      <c r="I13" s="22">
        <v>369</v>
      </c>
      <c r="J13" s="228">
        <v>0</v>
      </c>
      <c r="K13" s="225">
        <f>F13</f>
        <v>519</v>
      </c>
      <c r="L13" s="225">
        <v>519</v>
      </c>
      <c r="M13" s="225"/>
      <c r="N13" s="607">
        <v>519000</v>
      </c>
      <c r="O13" s="18" t="s">
        <v>73</v>
      </c>
      <c r="P13" s="21"/>
      <c r="Q13" s="34"/>
      <c r="R13" s="21"/>
      <c r="S13" s="21"/>
      <c r="T13" s="21"/>
      <c r="U13" s="21"/>
      <c r="V13" s="21"/>
      <c r="W13" s="21"/>
      <c r="X13" s="21"/>
      <c r="Y13" s="21"/>
      <c r="Z13" s="21"/>
    </row>
    <row r="14" spans="1:26" s="14" customFormat="1" ht="12.75" customHeight="1">
      <c r="A14" s="226" t="s">
        <v>50</v>
      </c>
      <c r="B14" s="29">
        <v>2221</v>
      </c>
      <c r="C14" s="29">
        <v>5193</v>
      </c>
      <c r="D14" s="29" t="s">
        <v>71</v>
      </c>
      <c r="E14" s="18" t="s">
        <v>74</v>
      </c>
      <c r="F14" s="229">
        <v>80</v>
      </c>
      <c r="G14" s="227">
        <v>62000</v>
      </c>
      <c r="H14" s="227"/>
      <c r="I14" s="22">
        <v>62</v>
      </c>
      <c r="J14" s="228">
        <v>62</v>
      </c>
      <c r="K14" s="225">
        <f>F14</f>
        <v>80</v>
      </c>
      <c r="L14" s="225">
        <v>80</v>
      </c>
      <c r="M14" s="225"/>
      <c r="N14" s="607">
        <v>80000</v>
      </c>
      <c r="O14" s="18" t="s">
        <v>75</v>
      </c>
      <c r="P14" s="21"/>
      <c r="Q14" s="34"/>
      <c r="R14" s="21"/>
      <c r="S14" s="21"/>
      <c r="T14" s="21"/>
      <c r="U14" s="21"/>
      <c r="V14" s="21"/>
      <c r="W14" s="21"/>
      <c r="X14" s="21"/>
      <c r="Y14" s="21"/>
      <c r="Z14" s="21"/>
    </row>
    <row r="15" spans="1:26" s="14" customFormat="1" ht="12.75" customHeight="1">
      <c r="A15" s="226" t="s">
        <v>50</v>
      </c>
      <c r="B15" s="29">
        <v>2221</v>
      </c>
      <c r="C15" s="29">
        <v>5193</v>
      </c>
      <c r="D15" s="29" t="s">
        <v>71</v>
      </c>
      <c r="E15" s="18" t="s">
        <v>76</v>
      </c>
      <c r="F15" s="229">
        <v>2100</v>
      </c>
      <c r="G15" s="227">
        <v>2100000</v>
      </c>
      <c r="H15" s="227"/>
      <c r="I15" s="22">
        <v>2100</v>
      </c>
      <c r="J15" s="228">
        <v>847</v>
      </c>
      <c r="K15" s="225">
        <f>F15</f>
        <v>2100</v>
      </c>
      <c r="L15" s="225">
        <v>2100</v>
      </c>
      <c r="M15" s="225"/>
      <c r="N15" s="607">
        <v>2100000</v>
      </c>
      <c r="O15" s="18" t="s">
        <v>77</v>
      </c>
      <c r="P15" s="21"/>
      <c r="Q15" s="34"/>
      <c r="R15" s="21"/>
      <c r="S15" s="21"/>
      <c r="T15" s="21"/>
      <c r="U15" s="21"/>
      <c r="V15" s="21"/>
      <c r="W15" s="21"/>
      <c r="X15" s="21"/>
      <c r="Y15" s="21"/>
      <c r="Z15" s="21"/>
    </row>
    <row r="16" spans="1:26" s="14" customFormat="1" ht="12.75" customHeight="1">
      <c r="A16" s="226" t="s">
        <v>50</v>
      </c>
      <c r="B16" s="29">
        <v>3631</v>
      </c>
      <c r="C16" s="29">
        <v>5169</v>
      </c>
      <c r="D16" s="29" t="s">
        <v>51</v>
      </c>
      <c r="E16" s="18" t="s">
        <v>78</v>
      </c>
      <c r="F16" s="229">
        <v>45513</v>
      </c>
      <c r="G16" s="227">
        <v>45513000</v>
      </c>
      <c r="H16" s="227"/>
      <c r="I16" s="22">
        <v>45513</v>
      </c>
      <c r="J16" s="228">
        <v>39114</v>
      </c>
      <c r="K16" s="225">
        <f>F16</f>
        <v>45513</v>
      </c>
      <c r="L16" s="225">
        <v>45443</v>
      </c>
      <c r="M16" s="225">
        <v>1000</v>
      </c>
      <c r="N16" s="607">
        <v>44443000</v>
      </c>
      <c r="O16" s="18" t="s">
        <v>79</v>
      </c>
      <c r="P16" s="21"/>
      <c r="Q16" s="34"/>
      <c r="R16" s="21"/>
      <c r="S16" s="21"/>
      <c r="T16" s="21"/>
      <c r="U16" s="21"/>
      <c r="V16" s="21"/>
      <c r="W16" s="21"/>
      <c r="X16" s="21"/>
      <c r="Y16" s="21"/>
      <c r="Z16" s="21"/>
    </row>
    <row r="17" spans="1:26" s="14" customFormat="1" ht="12.75" customHeight="1">
      <c r="A17" s="226" t="s">
        <v>50</v>
      </c>
      <c r="B17" s="29">
        <v>3631</v>
      </c>
      <c r="C17" s="29">
        <v>5169</v>
      </c>
      <c r="D17" s="29" t="s">
        <v>51</v>
      </c>
      <c r="E17" s="233" t="s">
        <v>80</v>
      </c>
      <c r="F17" s="234">
        <v>450</v>
      </c>
      <c r="G17" s="235">
        <v>450000</v>
      </c>
      <c r="H17" s="235"/>
      <c r="I17" s="222">
        <v>450</v>
      </c>
      <c r="J17" s="228">
        <v>369</v>
      </c>
      <c r="K17" s="225">
        <f>F17</f>
        <v>450</v>
      </c>
      <c r="L17" s="225">
        <v>450</v>
      </c>
      <c r="M17" s="225"/>
      <c r="N17" s="607">
        <v>450000</v>
      </c>
      <c r="O17" s="18" t="s">
        <v>81</v>
      </c>
      <c r="P17" s="21"/>
      <c r="Q17" s="34"/>
      <c r="R17" s="21"/>
      <c r="S17" s="21"/>
      <c r="T17" s="21"/>
      <c r="U17" s="21"/>
      <c r="V17" s="21"/>
      <c r="W17" s="21"/>
      <c r="X17" s="21"/>
      <c r="Y17" s="21"/>
      <c r="Z17" s="21"/>
    </row>
    <row r="18" spans="1:26" s="14" customFormat="1" ht="15.75" customHeight="1" thickBot="1">
      <c r="A18" s="236" t="s">
        <v>82</v>
      </c>
      <c r="B18" s="237"/>
      <c r="C18" s="237"/>
      <c r="D18" s="237"/>
      <c r="E18" s="238"/>
      <c r="F18" s="239">
        <f aca="true" t="shared" si="1" ref="F18:N18">SUM(F2:F17)</f>
        <v>300324</v>
      </c>
      <c r="G18" s="240">
        <f t="shared" si="1"/>
        <v>299206000</v>
      </c>
      <c r="H18" s="240">
        <f t="shared" si="1"/>
        <v>-1000000</v>
      </c>
      <c r="I18" s="239">
        <f t="shared" si="1"/>
        <v>298206</v>
      </c>
      <c r="J18" s="239">
        <f t="shared" si="1"/>
        <v>245875</v>
      </c>
      <c r="K18" s="239">
        <f t="shared" si="1"/>
        <v>278087</v>
      </c>
      <c r="L18" s="239">
        <f t="shared" si="1"/>
        <v>278017</v>
      </c>
      <c r="M18" s="239">
        <f t="shared" si="1"/>
        <v>9000</v>
      </c>
      <c r="N18" s="240">
        <f t="shared" si="1"/>
        <v>269017000</v>
      </c>
      <c r="O18" s="257"/>
      <c r="P18" s="21"/>
      <c r="Q18" s="35"/>
      <c r="R18" s="21"/>
      <c r="S18" s="21"/>
      <c r="T18" s="21"/>
      <c r="U18" s="21"/>
      <c r="V18" s="21"/>
      <c r="W18" s="21"/>
      <c r="X18" s="21"/>
      <c r="Y18" s="21"/>
      <c r="Z18" s="21"/>
    </row>
    <row r="19" spans="1:17" s="21" customFormat="1" ht="13.5" customHeight="1" thickBot="1">
      <c r="A19" s="615"/>
      <c r="B19" s="616"/>
      <c r="C19" s="616"/>
      <c r="D19" s="616"/>
      <c r="E19" s="617"/>
      <c r="F19" s="618"/>
      <c r="G19" s="618"/>
      <c r="H19" s="618"/>
      <c r="I19" s="618"/>
      <c r="J19" s="619"/>
      <c r="K19" s="620"/>
      <c r="L19" s="620"/>
      <c r="M19" s="620"/>
      <c r="N19" s="618"/>
      <c r="O19" s="585"/>
      <c r="Q19" s="34"/>
    </row>
    <row r="20" spans="1:26" s="14" customFormat="1" ht="12.75" customHeight="1">
      <c r="A20" s="241" t="s">
        <v>83</v>
      </c>
      <c r="B20" s="242">
        <v>2229</v>
      </c>
      <c r="C20" s="242">
        <v>5169</v>
      </c>
      <c r="D20" s="243" t="s">
        <v>51</v>
      </c>
      <c r="E20" s="689" t="s">
        <v>84</v>
      </c>
      <c r="F20" s="244">
        <v>50</v>
      </c>
      <c r="G20" s="245">
        <v>50000</v>
      </c>
      <c r="H20" s="245"/>
      <c r="I20" s="244">
        <v>50</v>
      </c>
      <c r="J20" s="246">
        <v>0</v>
      </c>
      <c r="K20" s="247">
        <v>50</v>
      </c>
      <c r="L20" s="247">
        <v>50</v>
      </c>
      <c r="M20" s="247"/>
      <c r="N20" s="608">
        <v>50000</v>
      </c>
      <c r="O20" s="220" t="s">
        <v>85</v>
      </c>
      <c r="P20" s="21"/>
      <c r="Q20" s="34"/>
      <c r="R20" s="21"/>
      <c r="S20" s="21"/>
      <c r="T20" s="21"/>
      <c r="U20" s="21"/>
      <c r="V20" s="21"/>
      <c r="W20" s="21"/>
      <c r="X20" s="21"/>
      <c r="Y20" s="21"/>
      <c r="Z20" s="21"/>
    </row>
    <row r="21" spans="1:26" s="14" customFormat="1" ht="12.75" customHeight="1">
      <c r="A21" s="226"/>
      <c r="B21" s="248"/>
      <c r="C21" s="248"/>
      <c r="D21" s="126"/>
      <c r="E21" s="665"/>
      <c r="F21" s="234"/>
      <c r="G21" s="235"/>
      <c r="H21" s="235"/>
      <c r="I21" s="234"/>
      <c r="J21" s="50"/>
      <c r="K21" s="30"/>
      <c r="L21" s="30"/>
      <c r="M21" s="30"/>
      <c r="N21" s="31"/>
      <c r="O21" s="26"/>
      <c r="P21" s="21"/>
      <c r="Q21" s="34"/>
      <c r="R21" s="21"/>
      <c r="S21" s="21"/>
      <c r="T21" s="21"/>
      <c r="U21" s="21"/>
      <c r="V21" s="21"/>
      <c r="W21" s="21"/>
      <c r="X21" s="21"/>
      <c r="Y21" s="21"/>
      <c r="Z21" s="21"/>
    </row>
    <row r="22" spans="1:26" s="14" customFormat="1" ht="12.75" customHeight="1">
      <c r="A22" s="249" t="s">
        <v>83</v>
      </c>
      <c r="B22" s="126">
        <v>3421</v>
      </c>
      <c r="C22" s="126">
        <v>5169</v>
      </c>
      <c r="D22" s="126" t="s">
        <v>51</v>
      </c>
      <c r="E22" s="26" t="s">
        <v>86</v>
      </c>
      <c r="F22" s="53">
        <v>300</v>
      </c>
      <c r="G22" s="45">
        <v>300000</v>
      </c>
      <c r="H22" s="38"/>
      <c r="I22" s="53">
        <v>300</v>
      </c>
      <c r="J22" s="228">
        <v>292</v>
      </c>
      <c r="K22" s="30">
        <v>300</v>
      </c>
      <c r="L22" s="30">
        <v>300</v>
      </c>
      <c r="M22" s="30"/>
      <c r="N22" s="31">
        <v>300000</v>
      </c>
      <c r="O22" s="584" t="s">
        <v>87</v>
      </c>
      <c r="P22" s="21"/>
      <c r="Q22" s="34"/>
      <c r="R22" s="21"/>
      <c r="S22" s="21"/>
      <c r="T22" s="21"/>
      <c r="U22" s="21"/>
      <c r="V22" s="21"/>
      <c r="W22" s="21"/>
      <c r="X22" s="21"/>
      <c r="Y22" s="21"/>
      <c r="Z22" s="21"/>
    </row>
    <row r="23" spans="1:26" s="14" customFormat="1" ht="15.75" customHeight="1" thickBot="1">
      <c r="A23" s="236" t="s">
        <v>88</v>
      </c>
      <c r="B23" s="237"/>
      <c r="C23" s="237"/>
      <c r="D23" s="237"/>
      <c r="E23" s="238"/>
      <c r="F23" s="239">
        <f>SUM(F20:F22)</f>
        <v>350</v>
      </c>
      <c r="G23" s="240">
        <f>SUM(G20:G22)</f>
        <v>350000</v>
      </c>
      <c r="H23" s="250"/>
      <c r="I23" s="239">
        <f aca="true" t="shared" si="2" ref="I23:N23">SUM(I20:I22)</f>
        <v>350</v>
      </c>
      <c r="J23" s="239">
        <f t="shared" si="2"/>
        <v>292</v>
      </c>
      <c r="K23" s="239">
        <f t="shared" si="2"/>
        <v>350</v>
      </c>
      <c r="L23" s="239">
        <f t="shared" si="2"/>
        <v>350</v>
      </c>
      <c r="M23" s="239">
        <f t="shared" si="2"/>
        <v>0</v>
      </c>
      <c r="N23" s="240">
        <f t="shared" si="2"/>
        <v>350000</v>
      </c>
      <c r="O23" s="257"/>
      <c r="P23" s="21"/>
      <c r="Q23" s="34"/>
      <c r="R23" s="21"/>
      <c r="S23" s="21"/>
      <c r="T23" s="21"/>
      <c r="U23" s="21"/>
      <c r="V23" s="21"/>
      <c r="W23" s="21"/>
      <c r="X23" s="21"/>
      <c r="Y23" s="21"/>
      <c r="Z23" s="21"/>
    </row>
    <row r="24" spans="1:17" s="21" customFormat="1" ht="13.5" customHeight="1" thickBot="1">
      <c r="A24" s="615"/>
      <c r="B24" s="616"/>
      <c r="C24" s="616"/>
      <c r="D24" s="616"/>
      <c r="E24" s="617"/>
      <c r="F24" s="620"/>
      <c r="G24" s="618"/>
      <c r="H24" s="618"/>
      <c r="I24" s="620"/>
      <c r="J24" s="619"/>
      <c r="K24" s="620"/>
      <c r="L24" s="620"/>
      <c r="M24" s="620"/>
      <c r="N24" s="618"/>
      <c r="O24" s="585"/>
      <c r="Q24" s="34"/>
    </row>
    <row r="25" spans="1:26" s="14" customFormat="1" ht="12.75" customHeight="1">
      <c r="A25" s="251" t="s">
        <v>89</v>
      </c>
      <c r="B25" s="242">
        <v>3745</v>
      </c>
      <c r="C25" s="242">
        <v>5169</v>
      </c>
      <c r="D25" s="243" t="s">
        <v>51</v>
      </c>
      <c r="E25" s="252" t="s">
        <v>90</v>
      </c>
      <c r="F25" s="253">
        <v>347</v>
      </c>
      <c r="G25" s="254">
        <v>347000</v>
      </c>
      <c r="H25" s="254"/>
      <c r="I25" s="253">
        <v>347</v>
      </c>
      <c r="J25" s="246">
        <v>288</v>
      </c>
      <c r="K25" s="247">
        <v>347</v>
      </c>
      <c r="L25" s="247">
        <v>347</v>
      </c>
      <c r="M25" s="247"/>
      <c r="N25" s="608">
        <v>347000</v>
      </c>
      <c r="O25" s="220" t="s">
        <v>85</v>
      </c>
      <c r="P25" s="21"/>
      <c r="Q25" s="34"/>
      <c r="R25" s="21"/>
      <c r="S25" s="21"/>
      <c r="T25" s="21"/>
      <c r="U25" s="21"/>
      <c r="V25" s="21"/>
      <c r="W25" s="21"/>
      <c r="X25" s="21"/>
      <c r="Y25" s="21"/>
      <c r="Z25" s="21"/>
    </row>
    <row r="26" spans="1:26" s="14" customFormat="1" ht="12.75" customHeight="1">
      <c r="A26" s="255" t="s">
        <v>89</v>
      </c>
      <c r="B26" s="248">
        <v>6409</v>
      </c>
      <c r="C26" s="248">
        <v>5169</v>
      </c>
      <c r="D26" s="256" t="s">
        <v>51</v>
      </c>
      <c r="E26" s="26" t="s">
        <v>91</v>
      </c>
      <c r="F26" s="234">
        <v>1155</v>
      </c>
      <c r="G26" s="235">
        <v>1155000</v>
      </c>
      <c r="H26" s="235"/>
      <c r="I26" s="234">
        <v>1155</v>
      </c>
      <c r="J26" s="228">
        <v>866</v>
      </c>
      <c r="K26" s="30">
        <v>1155</v>
      </c>
      <c r="L26" s="30">
        <v>1155</v>
      </c>
      <c r="M26" s="30"/>
      <c r="N26" s="31">
        <v>1155000</v>
      </c>
      <c r="O26" s="26" t="s">
        <v>85</v>
      </c>
      <c r="P26" s="21"/>
      <c r="Q26" s="34"/>
      <c r="R26" s="21"/>
      <c r="S26" s="21"/>
      <c r="T26" s="21"/>
      <c r="U26" s="21"/>
      <c r="V26" s="21"/>
      <c r="W26" s="21"/>
      <c r="X26" s="21"/>
      <c r="Y26" s="21"/>
      <c r="Z26" s="21"/>
    </row>
    <row r="27" spans="1:26" s="14" customFormat="1" ht="15.75" customHeight="1" thickBot="1">
      <c r="A27" s="236" t="s">
        <v>92</v>
      </c>
      <c r="B27" s="237"/>
      <c r="C27" s="237"/>
      <c r="D27" s="237"/>
      <c r="E27" s="257"/>
      <c r="F27" s="239">
        <f>SUM(F25:F26)</f>
        <v>1502</v>
      </c>
      <c r="G27" s="240">
        <f>SUM(G25:G26)</f>
        <v>1502000</v>
      </c>
      <c r="H27" s="250"/>
      <c r="I27" s="239">
        <f aca="true" t="shared" si="3" ref="I27:N27">SUM(I25:I26)</f>
        <v>1502</v>
      </c>
      <c r="J27" s="239">
        <f t="shared" si="3"/>
        <v>1154</v>
      </c>
      <c r="K27" s="239">
        <f t="shared" si="3"/>
        <v>1502</v>
      </c>
      <c r="L27" s="239">
        <f t="shared" si="3"/>
        <v>1502</v>
      </c>
      <c r="M27" s="239">
        <f t="shared" si="3"/>
        <v>0</v>
      </c>
      <c r="N27" s="240">
        <f t="shared" si="3"/>
        <v>1502000</v>
      </c>
      <c r="O27" s="257"/>
      <c r="P27" s="21"/>
      <c r="Q27" s="35"/>
      <c r="R27" s="21"/>
      <c r="S27" s="21"/>
      <c r="T27" s="21"/>
      <c r="U27" s="21"/>
      <c r="V27" s="21"/>
      <c r="W27" s="21"/>
      <c r="X27" s="21"/>
      <c r="Y27" s="21"/>
      <c r="Z27" s="21"/>
    </row>
    <row r="28" spans="1:17" s="21" customFormat="1" ht="13.5" customHeight="1" thickBot="1">
      <c r="A28" s="615"/>
      <c r="B28" s="616"/>
      <c r="C28" s="616"/>
      <c r="D28" s="616"/>
      <c r="E28" s="617"/>
      <c r="F28" s="620"/>
      <c r="G28" s="618"/>
      <c r="H28" s="618"/>
      <c r="I28" s="620"/>
      <c r="J28" s="619"/>
      <c r="K28" s="620"/>
      <c r="L28" s="620"/>
      <c r="M28" s="620"/>
      <c r="N28" s="618"/>
      <c r="O28" s="585"/>
      <c r="Q28" s="34"/>
    </row>
    <row r="29" spans="1:26" s="14" customFormat="1" ht="12.75" customHeight="1">
      <c r="A29" s="241" t="s">
        <v>434</v>
      </c>
      <c r="B29" s="242">
        <v>2141</v>
      </c>
      <c r="C29" s="242">
        <v>5169</v>
      </c>
      <c r="D29" s="683" t="s">
        <v>93</v>
      </c>
      <c r="E29" s="259" t="s">
        <v>94</v>
      </c>
      <c r="F29" s="253">
        <v>27259</v>
      </c>
      <c r="G29" s="254">
        <v>32258563</v>
      </c>
      <c r="H29" s="254"/>
      <c r="I29" s="244">
        <v>32259</v>
      </c>
      <c r="J29" s="246">
        <v>21320</v>
      </c>
      <c r="K29" s="247">
        <f>F29</f>
        <v>27259</v>
      </c>
      <c r="L29" s="247">
        <v>27259</v>
      </c>
      <c r="M29" s="247">
        <v>500</v>
      </c>
      <c r="N29" s="608">
        <v>26759000</v>
      </c>
      <c r="O29" s="220" t="s">
        <v>95</v>
      </c>
      <c r="P29" s="21"/>
      <c r="Q29" s="34"/>
      <c r="R29" s="21"/>
      <c r="S29" s="21"/>
      <c r="T29" s="21"/>
      <c r="U29" s="21"/>
      <c r="V29" s="21"/>
      <c r="W29" s="21"/>
      <c r="X29" s="21"/>
      <c r="Y29" s="21"/>
      <c r="Z29" s="21"/>
    </row>
    <row r="30" spans="1:26" s="14" customFormat="1" ht="12.75" customHeight="1">
      <c r="A30" s="226"/>
      <c r="B30" s="32"/>
      <c r="C30" s="32"/>
      <c r="D30" s="690"/>
      <c r="E30" s="43"/>
      <c r="F30" s="141"/>
      <c r="G30" s="142"/>
      <c r="H30" s="142"/>
      <c r="I30" s="22"/>
      <c r="J30" s="50"/>
      <c r="K30" s="30"/>
      <c r="L30" s="30"/>
      <c r="M30" s="30"/>
      <c r="N30" s="31"/>
      <c r="O30" s="18"/>
      <c r="P30" s="21"/>
      <c r="Q30" s="34"/>
      <c r="R30" s="21"/>
      <c r="S30" s="21"/>
      <c r="T30" s="21"/>
      <c r="U30" s="21"/>
      <c r="V30" s="21"/>
      <c r="W30" s="21"/>
      <c r="X30" s="21"/>
      <c r="Y30" s="21"/>
      <c r="Z30" s="21"/>
    </row>
    <row r="31" spans="1:26" s="14" customFormat="1" ht="12.75" customHeight="1">
      <c r="A31" s="226" t="s">
        <v>434</v>
      </c>
      <c r="B31" s="32">
        <v>3722</v>
      </c>
      <c r="C31" s="32">
        <v>5169</v>
      </c>
      <c r="D31" s="29" t="s">
        <v>51</v>
      </c>
      <c r="E31" s="17" t="s">
        <v>96</v>
      </c>
      <c r="F31" s="141">
        <v>76777</v>
      </c>
      <c r="G31" s="142">
        <v>71468000</v>
      </c>
      <c r="H31" s="142">
        <v>-5000000</v>
      </c>
      <c r="I31" s="22">
        <v>66468</v>
      </c>
      <c r="J31" s="228">
        <v>48907</v>
      </c>
      <c r="K31" s="30">
        <f>F31</f>
        <v>76777</v>
      </c>
      <c r="L31" s="30">
        <v>74524</v>
      </c>
      <c r="M31" s="691">
        <v>6000</v>
      </c>
      <c r="N31" s="694">
        <v>148213000</v>
      </c>
      <c r="O31" s="18" t="s">
        <v>85</v>
      </c>
      <c r="P31" s="21"/>
      <c r="Q31" s="34"/>
      <c r="R31" s="21"/>
      <c r="S31" s="21"/>
      <c r="T31" s="21"/>
      <c r="U31" s="21"/>
      <c r="V31" s="21"/>
      <c r="W31" s="21"/>
      <c r="X31" s="21"/>
      <c r="Y31" s="21"/>
      <c r="Z31" s="21"/>
    </row>
    <row r="32" spans="1:26" s="14" customFormat="1" ht="12.75" customHeight="1">
      <c r="A32" s="226" t="s">
        <v>434</v>
      </c>
      <c r="B32" s="32">
        <v>3722</v>
      </c>
      <c r="C32" s="32">
        <v>5169</v>
      </c>
      <c r="D32" s="29" t="s">
        <v>51</v>
      </c>
      <c r="E32" s="18" t="s">
        <v>97</v>
      </c>
      <c r="F32" s="141">
        <v>35680</v>
      </c>
      <c r="G32" s="142">
        <v>35680000</v>
      </c>
      <c r="H32" s="142"/>
      <c r="I32" s="22">
        <v>35680</v>
      </c>
      <c r="J32" s="228">
        <v>31782</v>
      </c>
      <c r="K32" s="30">
        <f>F32</f>
        <v>35680</v>
      </c>
      <c r="L32" s="30">
        <v>36250</v>
      </c>
      <c r="M32" s="692"/>
      <c r="N32" s="695"/>
      <c r="O32" s="18" t="s">
        <v>98</v>
      </c>
      <c r="P32" s="21"/>
      <c r="Q32" s="34"/>
      <c r="R32" s="21"/>
      <c r="S32" s="21"/>
      <c r="T32" s="21"/>
      <c r="U32" s="21"/>
      <c r="V32" s="21"/>
      <c r="W32" s="21"/>
      <c r="X32" s="21"/>
      <c r="Y32" s="21"/>
      <c r="Z32" s="21"/>
    </row>
    <row r="33" spans="1:26" s="14" customFormat="1" ht="12.75" customHeight="1">
      <c r="A33" s="226" t="s">
        <v>434</v>
      </c>
      <c r="B33" s="32">
        <v>3745</v>
      </c>
      <c r="C33" s="32">
        <v>5169</v>
      </c>
      <c r="D33" s="29" t="s">
        <v>51</v>
      </c>
      <c r="E33" s="18" t="s">
        <v>99</v>
      </c>
      <c r="F33" s="141">
        <v>40946</v>
      </c>
      <c r="G33" s="142">
        <v>40946000</v>
      </c>
      <c r="H33" s="142">
        <v>-4000000</v>
      </c>
      <c r="I33" s="22">
        <v>36946</v>
      </c>
      <c r="J33" s="228">
        <v>31394</v>
      </c>
      <c r="K33" s="30">
        <f>F33</f>
        <v>40946</v>
      </c>
      <c r="L33" s="30">
        <v>41849</v>
      </c>
      <c r="M33" s="692"/>
      <c r="N33" s="695"/>
      <c r="O33" s="18" t="s">
        <v>85</v>
      </c>
      <c r="P33" s="21"/>
      <c r="Q33" s="34"/>
      <c r="R33" s="21"/>
      <c r="S33" s="21"/>
      <c r="T33" s="21"/>
      <c r="U33" s="21"/>
      <c r="V33" s="21"/>
      <c r="W33" s="21"/>
      <c r="X33" s="21"/>
      <c r="Y33" s="21"/>
      <c r="Z33" s="21"/>
    </row>
    <row r="34" spans="1:26" s="14" customFormat="1" ht="12.75" customHeight="1">
      <c r="A34" s="226" t="s">
        <v>434</v>
      </c>
      <c r="B34" s="248">
        <v>3745</v>
      </c>
      <c r="C34" s="248">
        <v>5169</v>
      </c>
      <c r="D34" s="126" t="s">
        <v>51</v>
      </c>
      <c r="E34" s="26" t="s">
        <v>100</v>
      </c>
      <c r="F34" s="141">
        <v>450</v>
      </c>
      <c r="G34" s="142">
        <v>450000</v>
      </c>
      <c r="H34" s="223"/>
      <c r="I34" s="22">
        <v>450</v>
      </c>
      <c r="J34" s="228">
        <v>338</v>
      </c>
      <c r="K34" s="30">
        <f>F34</f>
        <v>450</v>
      </c>
      <c r="L34" s="30">
        <v>450</v>
      </c>
      <c r="M34" s="692"/>
      <c r="N34" s="695"/>
      <c r="O34" s="26" t="s">
        <v>101</v>
      </c>
      <c r="P34" s="21"/>
      <c r="Q34" s="34"/>
      <c r="R34" s="21"/>
      <c r="S34" s="21"/>
      <c r="T34" s="21"/>
      <c r="U34" s="21"/>
      <c r="V34" s="21"/>
      <c r="W34" s="21"/>
      <c r="X34" s="21"/>
      <c r="Y34" s="21"/>
      <c r="Z34" s="21"/>
    </row>
    <row r="35" spans="1:26" s="14" customFormat="1" ht="12.75" customHeight="1">
      <c r="A35" s="260" t="s">
        <v>434</v>
      </c>
      <c r="B35" s="248">
        <v>6409</v>
      </c>
      <c r="C35" s="248">
        <v>5169</v>
      </c>
      <c r="D35" s="126" t="s">
        <v>51</v>
      </c>
      <c r="E35" s="26" t="s">
        <v>102</v>
      </c>
      <c r="F35" s="22">
        <v>840</v>
      </c>
      <c r="G35" s="38">
        <v>1390000</v>
      </c>
      <c r="H35" s="235"/>
      <c r="I35" s="222">
        <v>1390</v>
      </c>
      <c r="J35" s="228">
        <v>1180</v>
      </c>
      <c r="K35" s="225">
        <f>F35+300</f>
        <v>1140</v>
      </c>
      <c r="L35" s="30">
        <v>1140</v>
      </c>
      <c r="M35" s="693"/>
      <c r="N35" s="696"/>
      <c r="O35" s="26" t="s">
        <v>87</v>
      </c>
      <c r="P35" s="21"/>
      <c r="Q35" s="34"/>
      <c r="R35" s="21"/>
      <c r="S35" s="21"/>
      <c r="T35" s="21"/>
      <c r="U35" s="21"/>
      <c r="V35" s="21"/>
      <c r="W35" s="21"/>
      <c r="X35" s="21"/>
      <c r="Y35" s="21"/>
      <c r="Z35" s="21"/>
    </row>
    <row r="36" spans="1:26" s="14" customFormat="1" ht="15.75" customHeight="1" thickBot="1">
      <c r="A36" s="236" t="s">
        <v>103</v>
      </c>
      <c r="B36" s="237"/>
      <c r="C36" s="237"/>
      <c r="D36" s="237"/>
      <c r="E36" s="238"/>
      <c r="F36" s="261">
        <f aca="true" t="shared" si="4" ref="F36:M36">SUM(F29:F35)</f>
        <v>181952</v>
      </c>
      <c r="G36" s="262">
        <f t="shared" si="4"/>
        <v>182192563</v>
      </c>
      <c r="H36" s="262">
        <f t="shared" si="4"/>
        <v>-9000000</v>
      </c>
      <c r="I36" s="261">
        <f t="shared" si="4"/>
        <v>173193</v>
      </c>
      <c r="J36" s="261">
        <f t="shared" si="4"/>
        <v>134921</v>
      </c>
      <c r="K36" s="261">
        <f t="shared" si="4"/>
        <v>182252</v>
      </c>
      <c r="L36" s="261">
        <f t="shared" si="4"/>
        <v>181472</v>
      </c>
      <c r="M36" s="261">
        <f t="shared" si="4"/>
        <v>6500</v>
      </c>
      <c r="N36" s="262">
        <f>SUM(N29:N35)</f>
        <v>174972000</v>
      </c>
      <c r="O36" s="257"/>
      <c r="P36" s="21"/>
      <c r="Q36" s="35"/>
      <c r="R36" s="21"/>
      <c r="S36" s="21"/>
      <c r="T36" s="21"/>
      <c r="U36" s="21"/>
      <c r="V36" s="21"/>
      <c r="W36" s="21"/>
      <c r="X36" s="21"/>
      <c r="Y36" s="21"/>
      <c r="Z36" s="21"/>
    </row>
    <row r="37" spans="1:17" s="21" customFormat="1" ht="13.5" customHeight="1" thickBot="1">
      <c r="A37" s="604"/>
      <c r="B37" s="621"/>
      <c r="C37" s="621"/>
      <c r="D37" s="616"/>
      <c r="E37" s="617"/>
      <c r="F37" s="622"/>
      <c r="G37" s="623"/>
      <c r="H37" s="623"/>
      <c r="I37" s="622"/>
      <c r="J37" s="624"/>
      <c r="K37" s="623"/>
      <c r="L37" s="623"/>
      <c r="M37" s="623"/>
      <c r="N37" s="623"/>
      <c r="O37" s="585"/>
      <c r="Q37" s="34"/>
    </row>
    <row r="38" spans="1:26" s="14" customFormat="1" ht="12.75" customHeight="1">
      <c r="A38" s="264" t="s">
        <v>104</v>
      </c>
      <c r="B38" s="258">
        <v>3319</v>
      </c>
      <c r="C38" s="258">
        <v>5169</v>
      </c>
      <c r="D38" s="265" t="s">
        <v>51</v>
      </c>
      <c r="E38" s="252" t="s">
        <v>105</v>
      </c>
      <c r="F38" s="266">
        <v>252</v>
      </c>
      <c r="G38" s="267">
        <v>252000</v>
      </c>
      <c r="H38" s="268"/>
      <c r="I38" s="266">
        <v>252</v>
      </c>
      <c r="J38" s="246">
        <v>210</v>
      </c>
      <c r="K38" s="247">
        <v>252</v>
      </c>
      <c r="L38" s="247">
        <v>252</v>
      </c>
      <c r="M38" s="247"/>
      <c r="N38" s="608">
        <v>252000</v>
      </c>
      <c r="O38" s="220" t="s">
        <v>87</v>
      </c>
      <c r="P38" s="21"/>
      <c r="Q38" s="34"/>
      <c r="R38" s="21"/>
      <c r="S38" s="21"/>
      <c r="T38" s="21"/>
      <c r="U38" s="21"/>
      <c r="V38" s="21"/>
      <c r="W38" s="21"/>
      <c r="X38" s="21"/>
      <c r="Y38" s="21"/>
      <c r="Z38" s="21"/>
    </row>
    <row r="39" spans="1:26" s="14" customFormat="1" ht="12.75" customHeight="1">
      <c r="A39" s="269" t="s">
        <v>104</v>
      </c>
      <c r="B39" s="32">
        <v>3326</v>
      </c>
      <c r="C39" s="32">
        <v>5169</v>
      </c>
      <c r="D39" s="29" t="s">
        <v>51</v>
      </c>
      <c r="E39" s="270" t="s">
        <v>106</v>
      </c>
      <c r="F39" s="50">
        <v>314</v>
      </c>
      <c r="G39" s="49">
        <v>314000</v>
      </c>
      <c r="H39" s="271"/>
      <c r="I39" s="50">
        <v>314</v>
      </c>
      <c r="J39" s="228">
        <v>252</v>
      </c>
      <c r="K39" s="30">
        <v>314</v>
      </c>
      <c r="L39" s="30">
        <v>314</v>
      </c>
      <c r="M39" s="30"/>
      <c r="N39" s="31">
        <v>314000</v>
      </c>
      <c r="O39" s="230" t="s">
        <v>107</v>
      </c>
      <c r="P39" s="21"/>
      <c r="Q39" s="34"/>
      <c r="R39" s="21"/>
      <c r="S39" s="21"/>
      <c r="T39" s="21"/>
      <c r="U39" s="21"/>
      <c r="V39" s="21"/>
      <c r="W39" s="21"/>
      <c r="X39" s="21"/>
      <c r="Y39" s="21"/>
      <c r="Z39" s="21"/>
    </row>
    <row r="40" spans="1:26" s="14" customFormat="1" ht="12.75" customHeight="1">
      <c r="A40" s="269"/>
      <c r="B40" s="32"/>
      <c r="C40" s="32"/>
      <c r="D40" s="29"/>
      <c r="E40" s="272"/>
      <c r="F40" s="273"/>
      <c r="G40" s="274"/>
      <c r="H40" s="275"/>
      <c r="I40" s="273"/>
      <c r="J40" s="228"/>
      <c r="K40" s="30"/>
      <c r="L40" s="30"/>
      <c r="M40" s="30"/>
      <c r="N40" s="31"/>
      <c r="O40" s="442" t="s">
        <v>108</v>
      </c>
      <c r="P40" s="21"/>
      <c r="Q40" s="34"/>
      <c r="R40" s="21"/>
      <c r="S40" s="21"/>
      <c r="T40" s="21"/>
      <c r="U40" s="21"/>
      <c r="V40" s="21"/>
      <c r="W40" s="21"/>
      <c r="X40" s="21"/>
      <c r="Y40" s="21"/>
      <c r="Z40" s="21"/>
    </row>
    <row r="41" spans="1:26" s="276" customFormat="1" ht="12.75" customHeight="1">
      <c r="A41" s="269" t="s">
        <v>104</v>
      </c>
      <c r="B41" s="29">
        <v>3612</v>
      </c>
      <c r="C41" s="29">
        <v>5169</v>
      </c>
      <c r="D41" s="29" t="s">
        <v>109</v>
      </c>
      <c r="E41" s="18" t="s">
        <v>110</v>
      </c>
      <c r="F41" s="273">
        <v>17100</v>
      </c>
      <c r="G41" s="274">
        <v>17100000</v>
      </c>
      <c r="H41" s="274"/>
      <c r="I41" s="273">
        <v>17100</v>
      </c>
      <c r="J41" s="228">
        <v>12850</v>
      </c>
      <c r="K41" s="30">
        <v>16298</v>
      </c>
      <c r="L41" s="30">
        <v>16298</v>
      </c>
      <c r="M41" s="30"/>
      <c r="N41" s="31">
        <v>16298000</v>
      </c>
      <c r="O41" s="18" t="s">
        <v>111</v>
      </c>
      <c r="P41" s="21"/>
      <c r="Q41" s="34"/>
      <c r="R41" s="21"/>
      <c r="S41" s="21"/>
      <c r="T41" s="21"/>
      <c r="U41" s="21"/>
      <c r="V41" s="21"/>
      <c r="W41" s="21"/>
      <c r="X41" s="21"/>
      <c r="Y41" s="21"/>
      <c r="Z41" s="21"/>
    </row>
    <row r="42" spans="1:26" s="14" customFormat="1" ht="12.75" customHeight="1">
      <c r="A42" s="255" t="s">
        <v>104</v>
      </c>
      <c r="B42" s="28">
        <v>6409</v>
      </c>
      <c r="C42" s="28">
        <v>5169</v>
      </c>
      <c r="D42" s="27" t="s">
        <v>51</v>
      </c>
      <c r="E42" s="664" t="s">
        <v>112</v>
      </c>
      <c r="F42" s="277">
        <v>585</v>
      </c>
      <c r="G42" s="52">
        <v>585000</v>
      </c>
      <c r="H42" s="275"/>
      <c r="I42" s="277">
        <v>585</v>
      </c>
      <c r="J42" s="228">
        <v>475</v>
      </c>
      <c r="K42" s="30">
        <v>485</v>
      </c>
      <c r="L42" s="30">
        <v>485</v>
      </c>
      <c r="M42" s="30"/>
      <c r="N42" s="31">
        <v>485000</v>
      </c>
      <c r="O42" s="270" t="s">
        <v>85</v>
      </c>
      <c r="P42" s="21"/>
      <c r="Q42" s="34"/>
      <c r="R42" s="21"/>
      <c r="S42" s="21"/>
      <c r="T42" s="21"/>
      <c r="U42" s="21"/>
      <c r="V42" s="21"/>
      <c r="W42" s="21"/>
      <c r="X42" s="21"/>
      <c r="Y42" s="21"/>
      <c r="Z42" s="21"/>
    </row>
    <row r="43" spans="1:26" s="14" customFormat="1" ht="12.75" customHeight="1">
      <c r="A43" s="255"/>
      <c r="B43" s="248"/>
      <c r="C43" s="248"/>
      <c r="D43" s="126"/>
      <c r="E43" s="665"/>
      <c r="F43" s="50"/>
      <c r="G43" s="49"/>
      <c r="H43" s="275"/>
      <c r="I43" s="50"/>
      <c r="J43" s="228"/>
      <c r="K43" s="30"/>
      <c r="L43" s="30"/>
      <c r="M43" s="30"/>
      <c r="N43" s="31"/>
      <c r="O43" s="610"/>
      <c r="P43" s="21"/>
      <c r="Q43" s="34"/>
      <c r="R43" s="21"/>
      <c r="S43" s="21"/>
      <c r="T43" s="21"/>
      <c r="U43" s="21"/>
      <c r="V43" s="21"/>
      <c r="W43" s="21"/>
      <c r="X43" s="21"/>
      <c r="Y43" s="21"/>
      <c r="Z43" s="21"/>
    </row>
    <row r="44" spans="1:26" s="14" customFormat="1" ht="12.75" customHeight="1">
      <c r="A44" s="255" t="s">
        <v>104</v>
      </c>
      <c r="B44" s="248">
        <v>6409</v>
      </c>
      <c r="C44" s="248">
        <v>5169</v>
      </c>
      <c r="D44" s="126" t="s">
        <v>51</v>
      </c>
      <c r="E44" s="26" t="s">
        <v>113</v>
      </c>
      <c r="F44" s="278">
        <v>15</v>
      </c>
      <c r="G44" s="279">
        <v>15000</v>
      </c>
      <c r="H44" s="280"/>
      <c r="I44" s="278">
        <v>15</v>
      </c>
      <c r="J44" s="228">
        <v>0</v>
      </c>
      <c r="K44" s="30">
        <v>15</v>
      </c>
      <c r="L44" s="30">
        <v>15</v>
      </c>
      <c r="M44" s="30"/>
      <c r="N44" s="31">
        <v>15000</v>
      </c>
      <c r="O44" s="26" t="s">
        <v>63</v>
      </c>
      <c r="P44" s="21"/>
      <c r="Q44" s="34"/>
      <c r="R44" s="21"/>
      <c r="S44" s="21"/>
      <c r="T44" s="21"/>
      <c r="U44" s="21"/>
      <c r="V44" s="21"/>
      <c r="W44" s="21"/>
      <c r="X44" s="21"/>
      <c r="Y44" s="21"/>
      <c r="Z44" s="21"/>
    </row>
    <row r="45" spans="1:26" s="14" customFormat="1" ht="12.75" customHeight="1">
      <c r="A45" s="255" t="s">
        <v>104</v>
      </c>
      <c r="B45" s="248">
        <v>6409</v>
      </c>
      <c r="C45" s="248">
        <v>5169</v>
      </c>
      <c r="D45" s="126" t="s">
        <v>51</v>
      </c>
      <c r="E45" s="26" t="s">
        <v>114</v>
      </c>
      <c r="F45" s="278">
        <v>250</v>
      </c>
      <c r="G45" s="279">
        <v>250000</v>
      </c>
      <c r="H45" s="280"/>
      <c r="I45" s="278">
        <v>250</v>
      </c>
      <c r="J45" s="228">
        <v>272</v>
      </c>
      <c r="K45" s="30">
        <v>250</v>
      </c>
      <c r="L45" s="30">
        <v>250</v>
      </c>
      <c r="M45" s="30"/>
      <c r="N45" s="31">
        <v>250000</v>
      </c>
      <c r="O45" s="26" t="s">
        <v>115</v>
      </c>
      <c r="P45" s="21"/>
      <c r="Q45" s="34"/>
      <c r="R45" s="21"/>
      <c r="S45" s="21"/>
      <c r="T45" s="21"/>
      <c r="U45" s="21"/>
      <c r="V45" s="21"/>
      <c r="W45" s="21"/>
      <c r="X45" s="21"/>
      <c r="Y45" s="21"/>
      <c r="Z45" s="21"/>
    </row>
    <row r="46" spans="1:26" s="14" customFormat="1" ht="12.75" customHeight="1">
      <c r="A46" s="255" t="s">
        <v>104</v>
      </c>
      <c r="B46" s="248">
        <v>6409</v>
      </c>
      <c r="C46" s="248">
        <v>5169</v>
      </c>
      <c r="D46" s="126" t="s">
        <v>51</v>
      </c>
      <c r="E46" s="26" t="s">
        <v>116</v>
      </c>
      <c r="F46" s="278">
        <v>114</v>
      </c>
      <c r="G46" s="279">
        <v>114000</v>
      </c>
      <c r="H46" s="280"/>
      <c r="I46" s="278">
        <v>114</v>
      </c>
      <c r="J46" s="228">
        <v>4</v>
      </c>
      <c r="K46" s="30">
        <v>114</v>
      </c>
      <c r="L46" s="30">
        <v>114</v>
      </c>
      <c r="M46" s="30"/>
      <c r="N46" s="31">
        <v>114000</v>
      </c>
      <c r="O46" s="26" t="s">
        <v>117</v>
      </c>
      <c r="P46" s="21"/>
      <c r="Q46" s="34"/>
      <c r="R46" s="21"/>
      <c r="S46" s="21"/>
      <c r="T46" s="21"/>
      <c r="U46" s="21"/>
      <c r="V46" s="21"/>
      <c r="W46" s="21"/>
      <c r="X46" s="21"/>
      <c r="Y46" s="21"/>
      <c r="Z46" s="21"/>
    </row>
    <row r="47" spans="1:26" s="14" customFormat="1" ht="12.75" customHeight="1">
      <c r="A47" s="255" t="s">
        <v>104</v>
      </c>
      <c r="B47" s="248">
        <v>6409</v>
      </c>
      <c r="C47" s="248">
        <v>5169</v>
      </c>
      <c r="D47" s="126" t="s">
        <v>51</v>
      </c>
      <c r="E47" s="26" t="s">
        <v>118</v>
      </c>
      <c r="F47" s="278">
        <v>26</v>
      </c>
      <c r="G47" s="279">
        <v>26000</v>
      </c>
      <c r="H47" s="280"/>
      <c r="I47" s="278">
        <v>26</v>
      </c>
      <c r="J47" s="228">
        <v>0</v>
      </c>
      <c r="K47" s="30">
        <v>26</v>
      </c>
      <c r="L47" s="30">
        <v>26</v>
      </c>
      <c r="M47" s="30"/>
      <c r="N47" s="31">
        <v>26000</v>
      </c>
      <c r="O47" s="18" t="s">
        <v>119</v>
      </c>
      <c r="P47" s="21"/>
      <c r="Q47" s="34"/>
      <c r="R47" s="21"/>
      <c r="S47" s="21"/>
      <c r="T47" s="21"/>
      <c r="U47" s="21"/>
      <c r="V47" s="21"/>
      <c r="W47" s="21"/>
      <c r="X47" s="21"/>
      <c r="Y47" s="21"/>
      <c r="Z47" s="21"/>
    </row>
    <row r="48" spans="1:26" s="14" customFormat="1" ht="15.75" customHeight="1" thickBot="1">
      <c r="A48" s="236" t="s">
        <v>120</v>
      </c>
      <c r="B48" s="237"/>
      <c r="C48" s="237"/>
      <c r="D48" s="237"/>
      <c r="E48" s="238"/>
      <c r="F48" s="261">
        <f aca="true" t="shared" si="5" ref="F48:N48">SUM(F38:F47)</f>
        <v>18656</v>
      </c>
      <c r="G48" s="262">
        <f t="shared" si="5"/>
        <v>18656000</v>
      </c>
      <c r="H48" s="262">
        <f t="shared" si="5"/>
        <v>0</v>
      </c>
      <c r="I48" s="261">
        <f t="shared" si="5"/>
        <v>18656</v>
      </c>
      <c r="J48" s="261">
        <f t="shared" si="5"/>
        <v>14063</v>
      </c>
      <c r="K48" s="261">
        <f t="shared" si="5"/>
        <v>17754</v>
      </c>
      <c r="L48" s="261">
        <f t="shared" si="5"/>
        <v>17754</v>
      </c>
      <c r="M48" s="261">
        <f t="shared" si="5"/>
        <v>0</v>
      </c>
      <c r="N48" s="262">
        <f t="shared" si="5"/>
        <v>17754000</v>
      </c>
      <c r="O48" s="257"/>
      <c r="P48" s="21"/>
      <c r="Q48" s="34"/>
      <c r="R48" s="21"/>
      <c r="S48" s="21"/>
      <c r="T48" s="21"/>
      <c r="U48" s="21"/>
      <c r="V48" s="21"/>
      <c r="W48" s="21"/>
      <c r="X48" s="21"/>
      <c r="Y48" s="21"/>
      <c r="Z48" s="21"/>
    </row>
    <row r="49" spans="1:17" s="21" customFormat="1" ht="12.75" customHeight="1" thickBot="1">
      <c r="A49" s="604"/>
      <c r="B49" s="621"/>
      <c r="C49" s="621"/>
      <c r="D49" s="616"/>
      <c r="E49" s="617"/>
      <c r="F49" s="622"/>
      <c r="G49" s="623"/>
      <c r="H49" s="623"/>
      <c r="I49" s="622"/>
      <c r="J49" s="624"/>
      <c r="K49" s="623"/>
      <c r="L49" s="623"/>
      <c r="M49" s="623"/>
      <c r="N49" s="623"/>
      <c r="O49" s="585"/>
      <c r="Q49" s="34"/>
    </row>
    <row r="50" spans="1:26" s="14" customFormat="1" ht="12.75" customHeight="1">
      <c r="A50" s="666" t="s">
        <v>121</v>
      </c>
      <c r="B50" s="683">
        <v>6409</v>
      </c>
      <c r="C50" s="683">
        <v>5169</v>
      </c>
      <c r="D50" s="686" t="s">
        <v>51</v>
      </c>
      <c r="E50" s="683"/>
      <c r="F50" s="675">
        <v>247</v>
      </c>
      <c r="G50" s="678">
        <v>247000</v>
      </c>
      <c r="H50" s="281"/>
      <c r="I50" s="675">
        <v>247</v>
      </c>
      <c r="J50" s="680">
        <v>28</v>
      </c>
      <c r="K50" s="671">
        <v>247</v>
      </c>
      <c r="L50" s="671">
        <v>247</v>
      </c>
      <c r="M50" s="671"/>
      <c r="N50" s="673">
        <v>247000</v>
      </c>
      <c r="O50" s="611" t="s">
        <v>122</v>
      </c>
      <c r="P50" s="21"/>
      <c r="Q50" s="34"/>
      <c r="R50" s="282"/>
      <c r="S50" s="21"/>
      <c r="T50" s="21"/>
      <c r="U50" s="21"/>
      <c r="V50" s="21"/>
      <c r="W50" s="21"/>
      <c r="X50" s="21"/>
      <c r="Y50" s="21"/>
      <c r="Z50" s="21"/>
    </row>
    <row r="51" spans="1:26" s="14" customFormat="1" ht="12.75" customHeight="1">
      <c r="A51" s="681"/>
      <c r="B51" s="684"/>
      <c r="C51" s="684"/>
      <c r="D51" s="687"/>
      <c r="E51" s="684"/>
      <c r="F51" s="676"/>
      <c r="G51" s="679"/>
      <c r="H51" s="283"/>
      <c r="I51" s="676"/>
      <c r="J51" s="663"/>
      <c r="K51" s="672"/>
      <c r="L51" s="672"/>
      <c r="M51" s="672"/>
      <c r="N51" s="674"/>
      <c r="O51" s="612" t="s">
        <v>123</v>
      </c>
      <c r="P51" s="21"/>
      <c r="Q51" s="34"/>
      <c r="R51" s="284"/>
      <c r="S51" s="21"/>
      <c r="T51" s="21"/>
      <c r="U51" s="21"/>
      <c r="V51" s="21"/>
      <c r="W51" s="21"/>
      <c r="X51" s="21"/>
      <c r="Y51" s="21"/>
      <c r="Z51" s="21"/>
    </row>
    <row r="52" spans="1:26" s="14" customFormat="1" ht="12.75" customHeight="1">
      <c r="A52" s="681"/>
      <c r="B52" s="684"/>
      <c r="C52" s="684"/>
      <c r="D52" s="687"/>
      <c r="E52" s="684"/>
      <c r="F52" s="676"/>
      <c r="G52" s="679"/>
      <c r="H52" s="283"/>
      <c r="I52" s="676"/>
      <c r="J52" s="663"/>
      <c r="K52" s="672"/>
      <c r="L52" s="672"/>
      <c r="M52" s="672"/>
      <c r="N52" s="674"/>
      <c r="O52" s="613" t="s">
        <v>124</v>
      </c>
      <c r="P52" s="21"/>
      <c r="Q52" s="34"/>
      <c r="R52" s="285"/>
      <c r="S52" s="21"/>
      <c r="T52" s="21"/>
      <c r="U52" s="21"/>
      <c r="V52" s="21"/>
      <c r="W52" s="21"/>
      <c r="X52" s="21"/>
      <c r="Y52" s="21"/>
      <c r="Z52" s="21"/>
    </row>
    <row r="53" spans="1:26" s="14" customFormat="1" ht="12.75" customHeight="1">
      <c r="A53" s="681"/>
      <c r="B53" s="684"/>
      <c r="C53" s="684"/>
      <c r="D53" s="687"/>
      <c r="E53" s="684"/>
      <c r="F53" s="676"/>
      <c r="G53" s="679"/>
      <c r="H53" s="283"/>
      <c r="I53" s="676"/>
      <c r="J53" s="663"/>
      <c r="K53" s="672"/>
      <c r="L53" s="672"/>
      <c r="M53" s="672"/>
      <c r="N53" s="674"/>
      <c r="O53" s="613" t="s">
        <v>125</v>
      </c>
      <c r="P53" s="21"/>
      <c r="Q53" s="34"/>
      <c r="R53" s="285"/>
      <c r="S53" s="21"/>
      <c r="T53" s="21"/>
      <c r="U53" s="21"/>
      <c r="V53" s="21"/>
      <c r="W53" s="21"/>
      <c r="X53" s="21"/>
      <c r="Y53" s="21"/>
      <c r="Z53" s="21"/>
    </row>
    <row r="54" spans="1:26" s="14" customFormat="1" ht="12.75" customHeight="1">
      <c r="A54" s="681"/>
      <c r="B54" s="684"/>
      <c r="C54" s="684"/>
      <c r="D54" s="687"/>
      <c r="E54" s="684"/>
      <c r="F54" s="676"/>
      <c r="G54" s="679"/>
      <c r="H54" s="283"/>
      <c r="I54" s="676"/>
      <c r="J54" s="663"/>
      <c r="K54" s="672"/>
      <c r="L54" s="672"/>
      <c r="M54" s="672"/>
      <c r="N54" s="674"/>
      <c r="O54" s="613" t="s">
        <v>126</v>
      </c>
      <c r="P54" s="21"/>
      <c r="Q54" s="34"/>
      <c r="R54" s="285"/>
      <c r="S54" s="21"/>
      <c r="T54" s="21"/>
      <c r="U54" s="21"/>
      <c r="V54" s="21"/>
      <c r="W54" s="21"/>
      <c r="X54" s="21"/>
      <c r="Y54" s="21"/>
      <c r="Z54" s="21"/>
    </row>
    <row r="55" spans="1:26" s="14" customFormat="1" ht="12.75" customHeight="1">
      <c r="A55" s="682"/>
      <c r="B55" s="685"/>
      <c r="C55" s="685"/>
      <c r="D55" s="688"/>
      <c r="E55" s="685"/>
      <c r="F55" s="677"/>
      <c r="G55" s="679"/>
      <c r="H55" s="283"/>
      <c r="I55" s="676"/>
      <c r="J55" s="663"/>
      <c r="K55" s="672"/>
      <c r="L55" s="672"/>
      <c r="M55" s="672"/>
      <c r="N55" s="674"/>
      <c r="O55" s="613" t="s">
        <v>127</v>
      </c>
      <c r="P55" s="21"/>
      <c r="Q55" s="34"/>
      <c r="R55" s="285"/>
      <c r="S55" s="21"/>
      <c r="T55" s="21"/>
      <c r="U55" s="21"/>
      <c r="V55" s="21"/>
      <c r="W55" s="21"/>
      <c r="X55" s="21"/>
      <c r="Y55" s="21"/>
      <c r="Z55" s="21"/>
    </row>
    <row r="56" spans="1:26" s="292" customFormat="1" ht="15.75" customHeight="1" thickBot="1">
      <c r="A56" s="286" t="s">
        <v>128</v>
      </c>
      <c r="B56" s="287"/>
      <c r="C56" s="287"/>
      <c r="D56" s="287"/>
      <c r="E56" s="288"/>
      <c r="F56" s="261">
        <f aca="true" t="shared" si="6" ref="F56:N56">SUM(F50:F55)</f>
        <v>247</v>
      </c>
      <c r="G56" s="262">
        <f t="shared" si="6"/>
        <v>247000</v>
      </c>
      <c r="H56" s="262">
        <f t="shared" si="6"/>
        <v>0</v>
      </c>
      <c r="I56" s="261">
        <f t="shared" si="6"/>
        <v>247</v>
      </c>
      <c r="J56" s="289">
        <f t="shared" si="6"/>
        <v>28</v>
      </c>
      <c r="K56" s="290">
        <f t="shared" si="6"/>
        <v>247</v>
      </c>
      <c r="L56" s="291">
        <f t="shared" si="6"/>
        <v>247</v>
      </c>
      <c r="M56" s="291">
        <f t="shared" si="6"/>
        <v>0</v>
      </c>
      <c r="N56" s="262">
        <f t="shared" si="6"/>
        <v>247000</v>
      </c>
      <c r="O56" s="614"/>
      <c r="P56" s="46"/>
      <c r="Q56" s="609"/>
      <c r="R56" s="46"/>
      <c r="S56" s="46"/>
      <c r="T56" s="46"/>
      <c r="U56" s="46"/>
      <c r="V56" s="46"/>
      <c r="W56" s="46"/>
      <c r="X56" s="46"/>
      <c r="Y56" s="46"/>
      <c r="Z56" s="46"/>
    </row>
    <row r="57" spans="1:17" s="294" customFormat="1" ht="15.75" customHeight="1" thickBot="1">
      <c r="A57" s="625" t="s">
        <v>129</v>
      </c>
      <c r="B57" s="626"/>
      <c r="C57" s="626"/>
      <c r="D57" s="627"/>
      <c r="E57" s="628"/>
      <c r="F57" s="329">
        <f aca="true" t="shared" si="7" ref="F57:N57">F18+F23+F27+F36+F48+F56</f>
        <v>503031</v>
      </c>
      <c r="G57" s="330">
        <f t="shared" si="7"/>
        <v>502153563</v>
      </c>
      <c r="H57" s="330">
        <f t="shared" si="7"/>
        <v>-10000000</v>
      </c>
      <c r="I57" s="329">
        <f t="shared" si="7"/>
        <v>492154</v>
      </c>
      <c r="J57" s="329">
        <f t="shared" si="7"/>
        <v>396333</v>
      </c>
      <c r="K57" s="329">
        <f t="shared" si="7"/>
        <v>480192</v>
      </c>
      <c r="L57" s="329">
        <f t="shared" si="7"/>
        <v>479342</v>
      </c>
      <c r="M57" s="329">
        <f t="shared" si="7"/>
        <v>15500</v>
      </c>
      <c r="N57" s="330">
        <f t="shared" si="7"/>
        <v>463842000</v>
      </c>
      <c r="O57" s="629"/>
      <c r="Q57" s="295"/>
    </row>
    <row r="58" spans="1:17" s="294" customFormat="1" ht="13.5" customHeight="1" thickBot="1">
      <c r="A58" s="630"/>
      <c r="B58" s="296"/>
      <c r="C58" s="296"/>
      <c r="D58" s="297"/>
      <c r="E58" s="296"/>
      <c r="F58" s="298"/>
      <c r="G58" s="299"/>
      <c r="H58" s="299"/>
      <c r="I58" s="298"/>
      <c r="J58" s="300"/>
      <c r="K58" s="299"/>
      <c r="L58" s="299"/>
      <c r="M58" s="299"/>
      <c r="N58" s="299"/>
      <c r="O58" s="631"/>
      <c r="Q58" s="293"/>
    </row>
    <row r="59" spans="1:17" s="294" customFormat="1" ht="16.5" customHeight="1">
      <c r="A59" s="301" t="s">
        <v>130</v>
      </c>
      <c r="B59" s="302"/>
      <c r="C59" s="302"/>
      <c r="D59" s="302"/>
      <c r="E59" s="302"/>
      <c r="F59" s="303">
        <f aca="true" t="shared" si="8" ref="F59:L59">F2+F3+F4+F5+F6+F7+F8+F16+F17+F20+F22+F25+F26+F31+F32+F33+F34+F35++F38+F39+F42+F44+F45+F46+F47+F50</f>
        <v>264068</v>
      </c>
      <c r="G59" s="304">
        <f t="shared" si="8"/>
        <v>258609000</v>
      </c>
      <c r="H59" s="304">
        <f t="shared" si="8"/>
        <v>-10000000</v>
      </c>
      <c r="I59" s="303">
        <f t="shared" si="8"/>
        <v>248609</v>
      </c>
      <c r="J59" s="303">
        <f t="shared" si="8"/>
        <v>202128</v>
      </c>
      <c r="K59" s="303">
        <f t="shared" si="8"/>
        <v>247805</v>
      </c>
      <c r="L59" s="303">
        <f t="shared" si="8"/>
        <v>246955</v>
      </c>
      <c r="M59" s="303">
        <f>M2+M3+M4+M5+M6+M7+M8+M16+M17+M20+M22+M25+M26+M32+M31+M34+M35++M38+M39+M42+M44+M45+M46+M47+M50</f>
        <v>7000</v>
      </c>
      <c r="N59" s="304">
        <f>N2+N3+N4+N5+N6+N7+N8+N16+N17+N20+N22+N25+N26+N31+N32+N33+N34+N35++N38+N39+N42+N44+N45+N46+N47+N50</f>
        <v>239955000</v>
      </c>
      <c r="O59" s="305"/>
      <c r="Q59" s="293"/>
    </row>
    <row r="60" spans="1:17" s="294" customFormat="1" ht="16.5" customHeight="1">
      <c r="A60" s="306" t="s">
        <v>131</v>
      </c>
      <c r="B60" s="307"/>
      <c r="C60" s="307"/>
      <c r="D60" s="307"/>
      <c r="E60" s="307"/>
      <c r="F60" s="308">
        <f aca="true" t="shared" si="9" ref="F60:N60">F61+F62+F63</f>
        <v>194604</v>
      </c>
      <c r="G60" s="309">
        <f t="shared" si="9"/>
        <v>194186000</v>
      </c>
      <c r="H60" s="309">
        <f t="shared" si="9"/>
        <v>0</v>
      </c>
      <c r="I60" s="308">
        <f t="shared" si="9"/>
        <v>194186</v>
      </c>
      <c r="J60" s="308">
        <f t="shared" si="9"/>
        <v>160035</v>
      </c>
      <c r="K60" s="308">
        <f t="shared" si="9"/>
        <v>188830</v>
      </c>
      <c r="L60" s="308">
        <f t="shared" si="9"/>
        <v>188830</v>
      </c>
      <c r="M60" s="308">
        <f t="shared" si="9"/>
        <v>8000</v>
      </c>
      <c r="N60" s="309">
        <f t="shared" si="9"/>
        <v>180830000</v>
      </c>
      <c r="O60" s="310"/>
      <c r="Q60" s="293"/>
    </row>
    <row r="61" spans="1:17" s="294" customFormat="1" ht="16.5" customHeight="1">
      <c r="A61" s="311" t="s">
        <v>132</v>
      </c>
      <c r="B61" s="312"/>
      <c r="C61" s="312"/>
      <c r="D61" s="312"/>
      <c r="E61" s="312"/>
      <c r="F61" s="313">
        <f aca="true" t="shared" si="10" ref="F61:N61">F9</f>
        <v>180000</v>
      </c>
      <c r="G61" s="314">
        <f t="shared" si="10"/>
        <v>180000000</v>
      </c>
      <c r="H61" s="314">
        <f t="shared" si="10"/>
        <v>0</v>
      </c>
      <c r="I61" s="313">
        <f t="shared" si="10"/>
        <v>180000</v>
      </c>
      <c r="J61" s="313">
        <f t="shared" si="10"/>
        <v>150000</v>
      </c>
      <c r="K61" s="313">
        <f t="shared" si="10"/>
        <v>175220</v>
      </c>
      <c r="L61" s="313">
        <f t="shared" si="10"/>
        <v>175220</v>
      </c>
      <c r="M61" s="313">
        <f t="shared" si="10"/>
        <v>8000</v>
      </c>
      <c r="N61" s="314">
        <f t="shared" si="10"/>
        <v>167220000</v>
      </c>
      <c r="O61" s="315"/>
      <c r="Q61" s="293"/>
    </row>
    <row r="62" spans="1:17" s="294" customFormat="1" ht="16.5" customHeight="1">
      <c r="A62" s="316" t="s">
        <v>133</v>
      </c>
      <c r="B62" s="312"/>
      <c r="C62" s="312"/>
      <c r="D62" s="312"/>
      <c r="E62" s="312"/>
      <c r="F62" s="313">
        <f aca="true" t="shared" si="11" ref="F62:N62">F10</f>
        <v>11905</v>
      </c>
      <c r="G62" s="314">
        <f t="shared" si="11"/>
        <v>11655000</v>
      </c>
      <c r="H62" s="314">
        <f t="shared" si="11"/>
        <v>0</v>
      </c>
      <c r="I62" s="313">
        <f t="shared" si="11"/>
        <v>11655</v>
      </c>
      <c r="J62" s="313">
        <f t="shared" si="11"/>
        <v>9126</v>
      </c>
      <c r="K62" s="313">
        <f t="shared" si="11"/>
        <v>10911</v>
      </c>
      <c r="L62" s="313">
        <f t="shared" si="11"/>
        <v>10911</v>
      </c>
      <c r="M62" s="313">
        <f t="shared" si="11"/>
        <v>0</v>
      </c>
      <c r="N62" s="314">
        <f t="shared" si="11"/>
        <v>10911000</v>
      </c>
      <c r="O62" s="315"/>
      <c r="Q62" s="293"/>
    </row>
    <row r="63" spans="1:17" s="294" customFormat="1" ht="16.5" customHeight="1">
      <c r="A63" s="311" t="s">
        <v>134</v>
      </c>
      <c r="B63" s="312"/>
      <c r="C63" s="312"/>
      <c r="D63" s="312"/>
      <c r="E63" s="312"/>
      <c r="F63" s="313">
        <f aca="true" t="shared" si="12" ref="F63:N63">F13+F14+F15</f>
        <v>2699</v>
      </c>
      <c r="G63" s="314">
        <f t="shared" si="12"/>
        <v>2531000</v>
      </c>
      <c r="H63" s="314">
        <f t="shared" si="12"/>
        <v>0</v>
      </c>
      <c r="I63" s="313">
        <f t="shared" si="12"/>
        <v>2531</v>
      </c>
      <c r="J63" s="313">
        <f t="shared" si="12"/>
        <v>909</v>
      </c>
      <c r="K63" s="313">
        <f t="shared" si="12"/>
        <v>2699</v>
      </c>
      <c r="L63" s="313">
        <f t="shared" si="12"/>
        <v>2699</v>
      </c>
      <c r="M63" s="313">
        <f t="shared" si="12"/>
        <v>0</v>
      </c>
      <c r="N63" s="314">
        <f t="shared" si="12"/>
        <v>2699000</v>
      </c>
      <c r="O63" s="315"/>
      <c r="Q63" s="293"/>
    </row>
    <row r="64" spans="1:17" s="294" customFormat="1" ht="16.5" customHeight="1">
      <c r="A64" s="317" t="s">
        <v>135</v>
      </c>
      <c r="B64" s="318"/>
      <c r="C64" s="318"/>
      <c r="D64" s="318"/>
      <c r="E64" s="318"/>
      <c r="F64" s="319">
        <f aca="true" t="shared" si="13" ref="F64:N64">F29</f>
        <v>27259</v>
      </c>
      <c r="G64" s="320">
        <f t="shared" si="13"/>
        <v>32258563</v>
      </c>
      <c r="H64" s="320">
        <f t="shared" si="13"/>
        <v>0</v>
      </c>
      <c r="I64" s="319">
        <f t="shared" si="13"/>
        <v>32259</v>
      </c>
      <c r="J64" s="319">
        <f t="shared" si="13"/>
        <v>21320</v>
      </c>
      <c r="K64" s="319">
        <f t="shared" si="13"/>
        <v>27259</v>
      </c>
      <c r="L64" s="319">
        <f t="shared" si="13"/>
        <v>27259</v>
      </c>
      <c r="M64" s="319">
        <f t="shared" si="13"/>
        <v>500</v>
      </c>
      <c r="N64" s="320">
        <f t="shared" si="13"/>
        <v>26759000</v>
      </c>
      <c r="O64" s="315"/>
      <c r="Q64" s="293"/>
    </row>
    <row r="65" spans="1:17" s="294" customFormat="1" ht="16.5" customHeight="1" thickBot="1">
      <c r="A65" s="321" t="s">
        <v>136</v>
      </c>
      <c r="B65" s="322"/>
      <c r="C65" s="322"/>
      <c r="D65" s="322"/>
      <c r="E65" s="322"/>
      <c r="F65" s="323">
        <f aca="true" t="shared" si="14" ref="F65:N65">F41</f>
        <v>17100</v>
      </c>
      <c r="G65" s="324">
        <f t="shared" si="14"/>
        <v>17100000</v>
      </c>
      <c r="H65" s="324">
        <f t="shared" si="14"/>
        <v>0</v>
      </c>
      <c r="I65" s="323">
        <f t="shared" si="14"/>
        <v>17100</v>
      </c>
      <c r="J65" s="323">
        <f t="shared" si="14"/>
        <v>12850</v>
      </c>
      <c r="K65" s="323">
        <f t="shared" si="14"/>
        <v>16298</v>
      </c>
      <c r="L65" s="323">
        <f t="shared" si="14"/>
        <v>16298</v>
      </c>
      <c r="M65" s="323">
        <f t="shared" si="14"/>
        <v>0</v>
      </c>
      <c r="N65" s="324">
        <f t="shared" si="14"/>
        <v>16298000</v>
      </c>
      <c r="O65" s="325"/>
      <c r="Q65" s="293"/>
    </row>
    <row r="66" spans="1:17" s="332" customFormat="1" ht="18" customHeight="1" thickBot="1">
      <c r="A66" s="326" t="s">
        <v>137</v>
      </c>
      <c r="B66" s="327"/>
      <c r="C66" s="327"/>
      <c r="D66" s="327"/>
      <c r="E66" s="328"/>
      <c r="F66" s="329">
        <f aca="true" t="shared" si="15" ref="F66:N66">F59+F60+F64+F65</f>
        <v>503031</v>
      </c>
      <c r="G66" s="330">
        <f t="shared" si="15"/>
        <v>502153563</v>
      </c>
      <c r="H66" s="330">
        <f t="shared" si="15"/>
        <v>-10000000</v>
      </c>
      <c r="I66" s="329">
        <f t="shared" si="15"/>
        <v>492154</v>
      </c>
      <c r="J66" s="329">
        <f t="shared" si="15"/>
        <v>396333</v>
      </c>
      <c r="K66" s="329">
        <f t="shared" si="15"/>
        <v>480192</v>
      </c>
      <c r="L66" s="329">
        <f t="shared" si="15"/>
        <v>479342</v>
      </c>
      <c r="M66" s="329">
        <f t="shared" si="15"/>
        <v>15500</v>
      </c>
      <c r="N66" s="330">
        <f t="shared" si="15"/>
        <v>463842000</v>
      </c>
      <c r="O66" s="331"/>
      <c r="Q66" s="47"/>
    </row>
    <row r="67" spans="1:14" ht="24.75" customHeight="1">
      <c r="A67" s="14"/>
      <c r="B67" s="14"/>
      <c r="C67" s="14"/>
      <c r="D67" s="14"/>
      <c r="E67" s="333"/>
      <c r="F67" s="334"/>
      <c r="G67" s="334"/>
      <c r="H67" s="334"/>
      <c r="I67" s="334"/>
      <c r="J67" s="334"/>
      <c r="K67" s="334"/>
      <c r="L67" s="334"/>
      <c r="M67" s="334"/>
      <c r="N67" s="334"/>
    </row>
    <row r="68" spans="1:15" ht="24.75" customHeight="1">
      <c r="A68" s="14"/>
      <c r="B68" s="14"/>
      <c r="C68" s="14"/>
      <c r="D68" s="336"/>
      <c r="E68" s="336"/>
      <c r="F68" s="337">
        <f>F57-F66</f>
        <v>0</v>
      </c>
      <c r="G68" s="337">
        <f>G57-G66</f>
        <v>0</v>
      </c>
      <c r="H68" s="337"/>
      <c r="I68" s="337"/>
      <c r="J68" s="337"/>
      <c r="K68" s="337"/>
      <c r="L68" s="337"/>
      <c r="M68" s="337"/>
      <c r="N68" s="337"/>
      <c r="O68" s="338"/>
    </row>
    <row r="69" spans="1:15" ht="16.5" customHeight="1">
      <c r="A69" s="14"/>
      <c r="B69" s="14"/>
      <c r="C69" s="14"/>
      <c r="D69" s="336"/>
      <c r="E69" s="336"/>
      <c r="F69" s="339"/>
      <c r="G69" s="339"/>
      <c r="H69" s="339"/>
      <c r="I69" s="339"/>
      <c r="J69" s="340"/>
      <c r="K69" s="340"/>
      <c r="L69" s="340"/>
      <c r="M69" s="340"/>
      <c r="N69" s="340"/>
      <c r="O69" s="338"/>
    </row>
    <row r="70" spans="1:14" ht="16.5" customHeight="1">
      <c r="A70" s="14"/>
      <c r="B70" s="14"/>
      <c r="C70" s="14"/>
      <c r="D70" s="336"/>
      <c r="E70" s="336"/>
      <c r="F70" s="48"/>
      <c r="G70" s="48"/>
      <c r="H70" s="48"/>
      <c r="I70" s="48"/>
      <c r="J70" s="36"/>
      <c r="K70" s="36"/>
      <c r="L70" s="36"/>
      <c r="M70" s="36"/>
      <c r="N70" s="36"/>
    </row>
    <row r="71" spans="1:14" ht="16.5" customHeight="1">
      <c r="A71" s="14"/>
      <c r="B71" s="14"/>
      <c r="C71" s="14"/>
      <c r="D71" s="336"/>
      <c r="E71" s="336"/>
      <c r="F71" s="48"/>
      <c r="G71" s="48"/>
      <c r="H71" s="48"/>
      <c r="I71" s="48"/>
      <c r="J71" s="36"/>
      <c r="K71" s="36"/>
      <c r="L71" s="36"/>
      <c r="M71" s="36"/>
      <c r="N71" s="36"/>
    </row>
    <row r="72" spans="1:14" ht="16.5" customHeight="1">
      <c r="A72" s="14"/>
      <c r="B72" s="14"/>
      <c r="C72" s="14"/>
      <c r="D72" s="336"/>
      <c r="E72" s="336"/>
      <c r="F72" s="48"/>
      <c r="G72" s="48"/>
      <c r="H72" s="48"/>
      <c r="I72" s="48"/>
      <c r="J72" s="36"/>
      <c r="K72" s="36"/>
      <c r="L72" s="36"/>
      <c r="M72" s="36"/>
      <c r="N72" s="36"/>
    </row>
    <row r="73" spans="1:14" ht="16.5" customHeight="1">
      <c r="A73" s="14"/>
      <c r="B73" s="14"/>
      <c r="C73" s="14"/>
      <c r="D73" s="336"/>
      <c r="E73" s="336"/>
      <c r="F73" s="341"/>
      <c r="G73" s="341"/>
      <c r="H73" s="341"/>
      <c r="I73" s="341"/>
      <c r="J73" s="342"/>
      <c r="K73" s="342"/>
      <c r="L73" s="342"/>
      <c r="M73" s="342"/>
      <c r="N73" s="342"/>
    </row>
    <row r="74" spans="1:14" ht="16.5" customHeight="1">
      <c r="A74" s="14"/>
      <c r="B74" s="14"/>
      <c r="C74" s="14"/>
      <c r="D74" s="336"/>
      <c r="E74" s="336"/>
      <c r="F74" s="48"/>
      <c r="G74" s="48"/>
      <c r="H74" s="48"/>
      <c r="I74" s="48"/>
      <c r="J74" s="36"/>
      <c r="K74" s="36"/>
      <c r="L74" s="36"/>
      <c r="M74" s="36"/>
      <c r="N74" s="36"/>
    </row>
    <row r="75" spans="1:14" ht="16.5" customHeight="1">
      <c r="A75" s="14"/>
      <c r="B75" s="14"/>
      <c r="C75" s="14"/>
      <c r="D75" s="336"/>
      <c r="E75" s="336"/>
      <c r="F75" s="48"/>
      <c r="G75" s="48"/>
      <c r="H75" s="48"/>
      <c r="I75" s="48"/>
      <c r="J75" s="36"/>
      <c r="K75" s="36"/>
      <c r="L75" s="36"/>
      <c r="M75" s="36"/>
      <c r="N75" s="36"/>
    </row>
    <row r="76" spans="1:14" ht="16.5" customHeight="1">
      <c r="A76" s="14"/>
      <c r="B76" s="14"/>
      <c r="C76" s="14"/>
      <c r="D76" s="14"/>
      <c r="F76" s="48"/>
      <c r="G76" s="48"/>
      <c r="H76" s="48"/>
      <c r="I76" s="48"/>
      <c r="J76" s="36"/>
      <c r="K76" s="36"/>
      <c r="L76" s="36"/>
      <c r="M76" s="36"/>
      <c r="N76" s="36"/>
    </row>
    <row r="77" spans="1:14" ht="16.5" customHeight="1">
      <c r="A77" s="14"/>
      <c r="B77" s="14"/>
      <c r="C77" s="14"/>
      <c r="D77" s="14"/>
      <c r="F77" s="48"/>
      <c r="G77" s="48"/>
      <c r="H77" s="48"/>
      <c r="I77" s="48"/>
      <c r="J77" s="36"/>
      <c r="K77" s="36"/>
      <c r="L77" s="36"/>
      <c r="M77" s="36"/>
      <c r="N77" s="36"/>
    </row>
    <row r="78" spans="1:14" ht="16.5" customHeight="1">
      <c r="A78" s="14"/>
      <c r="B78" s="14"/>
      <c r="C78" s="14"/>
      <c r="D78" s="14"/>
      <c r="F78" s="48"/>
      <c r="G78" s="48"/>
      <c r="H78" s="48"/>
      <c r="I78" s="48"/>
      <c r="J78" s="36"/>
      <c r="K78" s="36"/>
      <c r="L78" s="36"/>
      <c r="M78" s="36"/>
      <c r="N78" s="36"/>
    </row>
    <row r="79" spans="1:14" ht="16.5" customHeight="1">
      <c r="A79" s="14"/>
      <c r="B79" s="14"/>
      <c r="C79" s="14"/>
      <c r="D79" s="14"/>
      <c r="F79" s="48"/>
      <c r="G79" s="48"/>
      <c r="H79" s="48"/>
      <c r="I79" s="48"/>
      <c r="J79" s="36"/>
      <c r="K79" s="36"/>
      <c r="L79" s="36"/>
      <c r="M79" s="36"/>
      <c r="N79" s="36"/>
    </row>
    <row r="80" spans="1:14" ht="16.5" customHeight="1">
      <c r="A80" s="14"/>
      <c r="B80" s="14"/>
      <c r="C80" s="14"/>
      <c r="D80" s="14"/>
      <c r="F80" s="48"/>
      <c r="G80" s="48"/>
      <c r="H80" s="48"/>
      <c r="I80" s="48"/>
      <c r="J80" s="36"/>
      <c r="K80" s="36"/>
      <c r="L80" s="36"/>
      <c r="M80" s="36"/>
      <c r="N80" s="36"/>
    </row>
    <row r="81" spans="1:14" ht="16.5" customHeight="1">
      <c r="A81" s="14"/>
      <c r="B81" s="14"/>
      <c r="C81" s="14"/>
      <c r="D81" s="14"/>
      <c r="F81" s="48"/>
      <c r="G81" s="48"/>
      <c r="H81" s="48"/>
      <c r="I81" s="48"/>
      <c r="J81" s="36"/>
      <c r="K81" s="36"/>
      <c r="L81" s="36"/>
      <c r="M81" s="36"/>
      <c r="N81" s="36"/>
    </row>
    <row r="82" ht="16.5" customHeight="1"/>
    <row r="83" ht="16.5" customHeight="1"/>
    <row r="84" ht="16.5" customHeight="1"/>
  </sheetData>
  <mergeCells count="18">
    <mergeCell ref="E20:E21"/>
    <mergeCell ref="D29:D30"/>
    <mergeCell ref="M31:M35"/>
    <mergeCell ref="N31:N35"/>
    <mergeCell ref="E42:E43"/>
    <mergeCell ref="A50:A55"/>
    <mergeCell ref="B50:B55"/>
    <mergeCell ref="C50:C55"/>
    <mergeCell ref="D50:D55"/>
    <mergeCell ref="E50:E55"/>
    <mergeCell ref="F50:F55"/>
    <mergeCell ref="G50:G55"/>
    <mergeCell ref="I50:I55"/>
    <mergeCell ref="J50:J55"/>
    <mergeCell ref="K50:K55"/>
    <mergeCell ref="L50:L55"/>
    <mergeCell ref="M50:M55"/>
    <mergeCell ref="N50:N55"/>
  </mergeCells>
  <printOptions/>
  <pageMargins left="0.89" right="0.3" top="1.05" bottom="0.84" header="0.4921259845" footer="0.4921259845"/>
  <pageSetup firstPageNumber="4" useFirstPageNumber="1" horizontalDpi="600" verticalDpi="600" orientation="landscape" paperSize="9" scale="90" r:id="rId1"/>
  <headerFooter alignWithMargins="0">
    <oddHeader>&amp;Lv Kč&amp;C&amp;"Arial,Tučné"&amp;11Sumář objednávek veřejných služeb u akciových společností v roce 2010                     
(individuální příslib)                     &amp;R&amp;"Arial,Tučné"Část A - příloha č. 4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M55"/>
  <sheetViews>
    <sheetView workbookViewId="0" topLeftCell="A1">
      <selection activeCell="A20" sqref="A20"/>
    </sheetView>
  </sheetViews>
  <sheetFormatPr defaultColWidth="9.140625" defaultRowHeight="12.75" outlineLevelCol="1"/>
  <cols>
    <col min="1" max="1" width="17.7109375" style="185" customWidth="1"/>
    <col min="2" max="2" width="34.57421875" style="185" customWidth="1"/>
    <col min="3" max="3" width="8.8515625" style="188" hidden="1" customWidth="1"/>
    <col min="4" max="4" width="12.8515625" style="188" hidden="1" customWidth="1" outlineLevel="1"/>
    <col min="5" max="5" width="0.13671875" style="188" hidden="1" customWidth="1" outlineLevel="1"/>
    <col min="6" max="6" width="13.8515625" style="188" hidden="1" customWidth="1" collapsed="1"/>
    <col min="7" max="7" width="12.421875" style="188" hidden="1" customWidth="1" outlineLevel="1"/>
    <col min="8" max="8" width="10.8515625" style="188" hidden="1" customWidth="1" outlineLevel="1"/>
    <col min="9" max="9" width="7.57421875" style="188" hidden="1" customWidth="1" outlineLevel="1"/>
    <col min="10" max="10" width="15.28125" style="188" customWidth="1" outlineLevel="1"/>
    <col min="11" max="11" width="49.00390625" style="185" customWidth="1"/>
    <col min="12" max="15" width="9.140625" style="161" customWidth="1"/>
    <col min="16" max="22" width="9.140625" style="161" customWidth="1" outlineLevel="1"/>
    <col min="23" max="16384" width="9.140625" style="161" customWidth="1"/>
  </cols>
  <sheetData>
    <row r="1" spans="1:13" s="154" customFormat="1" ht="55.5" customHeight="1" thickBot="1">
      <c r="A1" s="1" t="s">
        <v>405</v>
      </c>
      <c r="B1" s="1" t="s">
        <v>20</v>
      </c>
      <c r="C1" s="189" t="s">
        <v>30</v>
      </c>
      <c r="D1" s="189" t="s">
        <v>31</v>
      </c>
      <c r="E1" s="189" t="s">
        <v>32</v>
      </c>
      <c r="F1" s="189" t="s">
        <v>33</v>
      </c>
      <c r="G1" s="153" t="s">
        <v>34</v>
      </c>
      <c r="H1" s="153" t="s">
        <v>35</v>
      </c>
      <c r="I1" s="153" t="s">
        <v>36</v>
      </c>
      <c r="J1" s="153" t="s">
        <v>408</v>
      </c>
      <c r="K1" s="153" t="s">
        <v>413</v>
      </c>
      <c r="L1" s="153"/>
      <c r="M1" s="190" t="s">
        <v>414</v>
      </c>
    </row>
    <row r="2" spans="1:13" s="196" customFormat="1" ht="12.75" customHeight="1">
      <c r="A2" s="191" t="s">
        <v>21</v>
      </c>
      <c r="B2" s="58"/>
      <c r="C2" s="192"/>
      <c r="D2" s="192"/>
      <c r="E2" s="192"/>
      <c r="F2" s="192"/>
      <c r="G2" s="193"/>
      <c r="H2" s="193"/>
      <c r="I2" s="193"/>
      <c r="J2" s="606"/>
      <c r="K2" s="193"/>
      <c r="L2" s="194"/>
      <c r="M2" s="195"/>
    </row>
    <row r="3" spans="1:11" ht="12.75" customHeight="1">
      <c r="A3" s="158"/>
      <c r="B3" s="159" t="s">
        <v>27</v>
      </c>
      <c r="C3" s="160">
        <v>22677</v>
      </c>
      <c r="D3" s="197">
        <v>23741000</v>
      </c>
      <c r="E3" s="160"/>
      <c r="F3" s="197">
        <v>22677000</v>
      </c>
      <c r="G3" s="198">
        <v>15273273.08</v>
      </c>
      <c r="H3" s="197">
        <f>G3/F3*100</f>
        <v>67.35138281077744</v>
      </c>
      <c r="I3" s="160">
        <v>20438</v>
      </c>
      <c r="J3" s="197">
        <v>20438000</v>
      </c>
      <c r="K3" s="86"/>
    </row>
    <row r="4" spans="1:11" ht="12.75" customHeight="1" thickBot="1">
      <c r="A4" s="162"/>
      <c r="B4" s="162"/>
      <c r="C4" s="199"/>
      <c r="D4" s="199"/>
      <c r="E4" s="199"/>
      <c r="F4" s="199"/>
      <c r="G4" s="199"/>
      <c r="H4" s="199"/>
      <c r="I4" s="163"/>
      <c r="J4" s="199"/>
      <c r="K4" s="164"/>
    </row>
    <row r="5" spans="1:11" s="168" customFormat="1" ht="12.75" customHeight="1" thickBot="1">
      <c r="A5" s="165" t="s">
        <v>22</v>
      </c>
      <c r="B5" s="166"/>
      <c r="C5" s="200">
        <f>SUM(C3:C3)</f>
        <v>22677</v>
      </c>
      <c r="D5" s="201">
        <f>SUM(D3:D3)</f>
        <v>23741000</v>
      </c>
      <c r="E5" s="201">
        <f>SUM(E3:E3)</f>
        <v>0</v>
      </c>
      <c r="F5" s="201">
        <f>SUM(F3:F3)</f>
        <v>22677000</v>
      </c>
      <c r="G5" s="201">
        <f>SUM(G3:G3)</f>
        <v>15273273.08</v>
      </c>
      <c r="H5" s="201"/>
      <c r="I5" s="200" t="e">
        <f>#REF!+#REF!+I3+#REF!</f>
        <v>#REF!</v>
      </c>
      <c r="J5" s="201">
        <f>J3</f>
        <v>20438000</v>
      </c>
      <c r="K5" s="166"/>
    </row>
    <row r="6" spans="1:11" ht="12.75" customHeight="1">
      <c r="A6" s="169" t="s">
        <v>23</v>
      </c>
      <c r="B6" s="170"/>
      <c r="C6" s="202"/>
      <c r="D6" s="202"/>
      <c r="E6" s="202"/>
      <c r="F6" s="202"/>
      <c r="G6" s="202"/>
      <c r="H6" s="203"/>
      <c r="I6" s="171"/>
      <c r="J6" s="202"/>
      <c r="K6" s="170"/>
    </row>
    <row r="7" spans="1:11" ht="12.75" customHeight="1">
      <c r="A7" s="159" t="s">
        <v>412</v>
      </c>
      <c r="B7" s="173"/>
      <c r="C7" s="204"/>
      <c r="D7" s="204"/>
      <c r="E7" s="204"/>
      <c r="F7" s="204"/>
      <c r="G7" s="204"/>
      <c r="H7" s="197"/>
      <c r="I7" s="174"/>
      <c r="J7" s="204"/>
      <c r="K7" s="173"/>
    </row>
    <row r="8" spans="1:11" ht="12.75" customHeight="1">
      <c r="A8" s="175"/>
      <c r="B8" s="159" t="s">
        <v>411</v>
      </c>
      <c r="C8" s="160">
        <v>1</v>
      </c>
      <c r="D8" s="197">
        <v>2000</v>
      </c>
      <c r="E8" s="160"/>
      <c r="F8" s="197">
        <v>1000</v>
      </c>
      <c r="G8" s="198">
        <v>52</v>
      </c>
      <c r="H8" s="197">
        <f>G8/F8*100</f>
        <v>5.2</v>
      </c>
      <c r="I8" s="160">
        <v>1</v>
      </c>
      <c r="J8" s="197">
        <v>1000</v>
      </c>
      <c r="K8" s="176"/>
    </row>
    <row r="9" spans="1:11" ht="12.75" customHeight="1">
      <c r="A9" s="175"/>
      <c r="B9" s="159"/>
      <c r="C9" s="160"/>
      <c r="D9" s="197"/>
      <c r="E9" s="160"/>
      <c r="F9" s="197"/>
      <c r="G9" s="198"/>
      <c r="H9" s="197"/>
      <c r="I9" s="160"/>
      <c r="J9" s="197"/>
      <c r="K9" s="176"/>
    </row>
    <row r="10" spans="1:11" ht="12.75" customHeight="1">
      <c r="A10" s="205" t="s">
        <v>576</v>
      </c>
      <c r="B10" s="159"/>
      <c r="C10" s="160"/>
      <c r="D10" s="197"/>
      <c r="E10" s="160"/>
      <c r="F10" s="197"/>
      <c r="G10" s="198"/>
      <c r="H10" s="197"/>
      <c r="I10" s="160"/>
      <c r="J10" s="197"/>
      <c r="K10" s="176"/>
    </row>
    <row r="11" spans="1:11" ht="12.75" customHeight="1">
      <c r="A11" s="158"/>
      <c r="B11" s="159" t="s">
        <v>508</v>
      </c>
      <c r="C11" s="160">
        <v>400</v>
      </c>
      <c r="D11" s="197">
        <v>800000</v>
      </c>
      <c r="E11" s="160"/>
      <c r="F11" s="197">
        <v>400000</v>
      </c>
      <c r="G11" s="198">
        <v>288362</v>
      </c>
      <c r="H11" s="197">
        <f>G11/F11*100</f>
        <v>72.0905</v>
      </c>
      <c r="I11" s="160">
        <v>437</v>
      </c>
      <c r="J11" s="197">
        <v>437000</v>
      </c>
      <c r="K11" s="178"/>
    </row>
    <row r="12" spans="1:11" ht="12.75" customHeight="1">
      <c r="A12" s="158"/>
      <c r="B12" s="159" t="s">
        <v>39</v>
      </c>
      <c r="C12" s="160">
        <v>10000</v>
      </c>
      <c r="D12" s="197">
        <v>71422000</v>
      </c>
      <c r="E12" s="197">
        <v>777584.65</v>
      </c>
      <c r="F12" s="197">
        <v>37205332.14</v>
      </c>
      <c r="G12" s="198">
        <v>12433000</v>
      </c>
      <c r="H12" s="197">
        <f>G12/F12*100</f>
        <v>33.41725307871422</v>
      </c>
      <c r="I12" s="160">
        <v>10000</v>
      </c>
      <c r="J12" s="197">
        <v>10000000</v>
      </c>
      <c r="K12" s="86" t="s">
        <v>37</v>
      </c>
    </row>
    <row r="13" spans="1:11" ht="12.75" customHeight="1">
      <c r="A13" s="158"/>
      <c r="B13" s="159" t="s">
        <v>40</v>
      </c>
      <c r="C13" s="160">
        <v>12276</v>
      </c>
      <c r="D13" s="197"/>
      <c r="E13" s="197"/>
      <c r="F13" s="197">
        <v>12276000</v>
      </c>
      <c r="G13" s="198">
        <v>1580000</v>
      </c>
      <c r="H13" s="197">
        <v>0</v>
      </c>
      <c r="I13" s="160">
        <v>10000</v>
      </c>
      <c r="J13" s="197">
        <v>10000000</v>
      </c>
      <c r="K13" s="206" t="s">
        <v>38</v>
      </c>
    </row>
    <row r="14" spans="1:11" ht="12.75" customHeight="1" thickBot="1">
      <c r="A14" s="162"/>
      <c r="B14" s="207"/>
      <c r="C14" s="163"/>
      <c r="D14" s="199"/>
      <c r="E14" s="199"/>
      <c r="F14" s="199"/>
      <c r="G14" s="199"/>
      <c r="H14" s="199"/>
      <c r="I14" s="163"/>
      <c r="J14" s="199"/>
      <c r="K14" s="208"/>
    </row>
    <row r="15" spans="1:11" s="168" customFormat="1" ht="12.75" customHeight="1" thickBot="1">
      <c r="A15" s="165" t="s">
        <v>25</v>
      </c>
      <c r="B15" s="183"/>
      <c r="C15" s="200">
        <f>SUM(C6:C13)</f>
        <v>22677</v>
      </c>
      <c r="D15" s="200">
        <f>SUM(D6:D13)</f>
        <v>72224000</v>
      </c>
      <c r="E15" s="200">
        <f>SUM(E6:E13)</f>
        <v>777584.65</v>
      </c>
      <c r="F15" s="201">
        <f>SUM(F6:F13)</f>
        <v>49882332.14</v>
      </c>
      <c r="G15" s="201">
        <f>SUM(G6:G13)</f>
        <v>14301414</v>
      </c>
      <c r="H15" s="201">
        <f>G15/F15*100</f>
        <v>28.67029945565011</v>
      </c>
      <c r="I15" s="167">
        <f>SUM(I6:I13)</f>
        <v>20438</v>
      </c>
      <c r="J15" s="605">
        <f>SUM(J6:J13)</f>
        <v>20438000</v>
      </c>
      <c r="K15" s="209"/>
    </row>
    <row r="16" spans="1:11" ht="12.75" customHeight="1">
      <c r="A16" s="210"/>
      <c r="B16" s="187"/>
      <c r="C16" s="211"/>
      <c r="D16" s="212"/>
      <c r="E16" s="211"/>
      <c r="F16" s="211"/>
      <c r="G16" s="211"/>
      <c r="H16" s="211"/>
      <c r="I16" s="211"/>
      <c r="J16" s="211"/>
      <c r="K16" s="213"/>
    </row>
    <row r="17" spans="1:11" ht="9.75" customHeight="1">
      <c r="A17" s="214"/>
      <c r="B17" s="215"/>
      <c r="C17" s="212"/>
      <c r="D17" s="212"/>
      <c r="E17" s="212"/>
      <c r="F17" s="212"/>
      <c r="G17" s="212"/>
      <c r="H17" s="212"/>
      <c r="I17" s="212"/>
      <c r="J17" s="212"/>
      <c r="K17" s="216"/>
    </row>
    <row r="18" spans="3:11" ht="12.75" customHeight="1">
      <c r="C18" s="186"/>
      <c r="D18" s="186"/>
      <c r="E18" s="186"/>
      <c r="F18" s="186"/>
      <c r="G18" s="186"/>
      <c r="H18" s="186"/>
      <c r="I18" s="186"/>
      <c r="J18" s="186"/>
      <c r="K18" s="187"/>
    </row>
    <row r="19" spans="3:11" ht="12.75">
      <c r="C19" s="186"/>
      <c r="D19" s="186"/>
      <c r="E19" s="186"/>
      <c r="F19" s="186"/>
      <c r="G19" s="186"/>
      <c r="H19" s="186"/>
      <c r="I19" s="186"/>
      <c r="J19" s="186"/>
      <c r="K19" s="187"/>
    </row>
    <row r="20" spans="3:11" ht="12.75">
      <c r="C20" s="186"/>
      <c r="D20" s="186"/>
      <c r="E20" s="186"/>
      <c r="F20" s="186"/>
      <c r="G20" s="186"/>
      <c r="H20" s="186"/>
      <c r="I20" s="186"/>
      <c r="J20" s="186"/>
      <c r="K20" s="187"/>
    </row>
    <row r="21" spans="3:11" ht="12.75">
      <c r="C21" s="186"/>
      <c r="D21" s="186"/>
      <c r="E21" s="186"/>
      <c r="F21" s="186"/>
      <c r="G21" s="186"/>
      <c r="H21" s="186"/>
      <c r="I21" s="186"/>
      <c r="J21" s="186"/>
      <c r="K21" s="187"/>
    </row>
    <row r="22" spans="3:11" ht="12.75">
      <c r="C22" s="186"/>
      <c r="D22" s="186"/>
      <c r="E22" s="186"/>
      <c r="F22" s="186"/>
      <c r="G22" s="186"/>
      <c r="H22" s="186"/>
      <c r="I22" s="186"/>
      <c r="J22" s="186"/>
      <c r="K22" s="187"/>
    </row>
    <row r="23" spans="3:11" ht="12.75">
      <c r="C23" s="186"/>
      <c r="D23" s="186"/>
      <c r="E23" s="186"/>
      <c r="F23" s="186"/>
      <c r="G23" s="186"/>
      <c r="H23" s="186"/>
      <c r="I23" s="186"/>
      <c r="J23" s="186"/>
      <c r="K23" s="187"/>
    </row>
    <row r="24" spans="3:11" ht="12.75">
      <c r="C24" s="186"/>
      <c r="D24" s="186"/>
      <c r="E24" s="186"/>
      <c r="F24" s="186"/>
      <c r="G24" s="186"/>
      <c r="H24" s="186"/>
      <c r="I24" s="186"/>
      <c r="J24" s="186"/>
      <c r="K24" s="187"/>
    </row>
    <row r="25" spans="3:11" ht="12.75">
      <c r="C25" s="186"/>
      <c r="D25" s="186"/>
      <c r="E25" s="186"/>
      <c r="F25" s="186"/>
      <c r="G25" s="186"/>
      <c r="H25" s="186"/>
      <c r="I25" s="186"/>
      <c r="J25" s="186"/>
      <c r="K25" s="187"/>
    </row>
    <row r="26" spans="3:11" ht="12.75">
      <c r="C26" s="186"/>
      <c r="D26" s="186"/>
      <c r="E26" s="186"/>
      <c r="F26" s="186"/>
      <c r="G26" s="186"/>
      <c r="H26" s="186"/>
      <c r="I26" s="186"/>
      <c r="J26" s="186"/>
      <c r="K26" s="187"/>
    </row>
    <row r="27" spans="3:11" ht="12.75">
      <c r="C27" s="186"/>
      <c r="D27" s="186"/>
      <c r="E27" s="186"/>
      <c r="F27" s="186"/>
      <c r="G27" s="186"/>
      <c r="H27" s="186"/>
      <c r="I27" s="186"/>
      <c r="J27" s="186"/>
      <c r="K27" s="187"/>
    </row>
    <row r="28" ht="12.75">
      <c r="K28" s="187"/>
    </row>
    <row r="29" ht="12.75">
      <c r="K29" s="187"/>
    </row>
    <row r="30" ht="12.75">
      <c r="K30" s="187"/>
    </row>
    <row r="31" ht="12.75">
      <c r="K31" s="187"/>
    </row>
    <row r="32" ht="12.75">
      <c r="K32" s="187"/>
    </row>
    <row r="33" ht="12.75">
      <c r="K33" s="187"/>
    </row>
    <row r="34" ht="12.75">
      <c r="K34" s="187"/>
    </row>
    <row r="35" ht="12.75">
      <c r="K35" s="187"/>
    </row>
    <row r="36" ht="12.75">
      <c r="K36" s="187"/>
    </row>
    <row r="37" ht="12.75">
      <c r="K37" s="187"/>
    </row>
    <row r="38" ht="12.75">
      <c r="K38" s="187"/>
    </row>
    <row r="39" ht="12.75">
      <c r="K39" s="187"/>
    </row>
    <row r="40" ht="12.75">
      <c r="K40" s="187"/>
    </row>
    <row r="41" ht="12.75">
      <c r="K41" s="187"/>
    </row>
    <row r="42" ht="12.75">
      <c r="K42" s="187"/>
    </row>
    <row r="43" ht="12.75">
      <c r="K43" s="187"/>
    </row>
    <row r="44" ht="12.75">
      <c r="K44" s="187"/>
    </row>
    <row r="45" ht="12.75">
      <c r="K45" s="187"/>
    </row>
    <row r="46" ht="12.75">
      <c r="K46" s="187"/>
    </row>
    <row r="47" ht="12.75">
      <c r="K47" s="187"/>
    </row>
    <row r="48" ht="12.75">
      <c r="K48" s="187"/>
    </row>
    <row r="49" ht="12.75">
      <c r="K49" s="187"/>
    </row>
    <row r="50" ht="12.75">
      <c r="K50" s="187"/>
    </row>
    <row r="51" ht="12.75">
      <c r="K51" s="187"/>
    </row>
    <row r="52" ht="12.75">
      <c r="K52" s="187"/>
    </row>
    <row r="53" ht="12.75">
      <c r="K53" s="187"/>
    </row>
    <row r="54" ht="12.75">
      <c r="K54" s="187"/>
    </row>
    <row r="55" ht="12.75">
      <c r="K55" s="187"/>
    </row>
  </sheetData>
  <printOptions/>
  <pageMargins left="1.33" right="0.75" top="1" bottom="1" header="0.4921259845" footer="0.4921259845"/>
  <pageSetup firstPageNumber="6" useFirstPageNumber="1" horizontalDpi="600" verticalDpi="600" orientation="landscape" paperSize="9" r:id="rId1"/>
  <headerFooter alignWithMargins="0">
    <oddHeader>&amp;Lv Kč&amp;C&amp;"Arial,Tučné"&amp;11Fond rozvoje bydlení - klasický&amp;R&amp;"Arial,Tučné"Část A příloha č. 5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E50"/>
  <sheetViews>
    <sheetView tabSelected="1" workbookViewId="0" topLeftCell="A1">
      <selection activeCell="A31" sqref="A31"/>
    </sheetView>
  </sheetViews>
  <sheetFormatPr defaultColWidth="9.140625" defaultRowHeight="12.75" outlineLevelCol="1"/>
  <cols>
    <col min="1" max="1" width="17.7109375" style="185" customWidth="1"/>
    <col min="2" max="2" width="31.140625" style="185" customWidth="1"/>
    <col min="3" max="3" width="14.140625" style="188" customWidth="1" outlineLevel="1"/>
    <col min="4" max="4" width="49.00390625" style="185" customWidth="1"/>
    <col min="5" max="5" width="0.13671875" style="161" hidden="1" customWidth="1" outlineLevel="1"/>
    <col min="6" max="7" width="9.140625" style="161" customWidth="1" collapsed="1"/>
    <col min="8" max="9" width="9.140625" style="161" customWidth="1" outlineLevel="1"/>
    <col min="10" max="10" width="9.140625" style="161" customWidth="1"/>
    <col min="11" max="11" width="9.140625" style="161" customWidth="1" outlineLevel="1"/>
    <col min="12" max="12" width="9.140625" style="161" customWidth="1"/>
    <col min="13" max="14" width="9.140625" style="161" customWidth="1" collapsed="1"/>
    <col min="15" max="16384" width="9.140625" style="161" customWidth="1"/>
  </cols>
  <sheetData>
    <row r="1" spans="1:5" s="154" customFormat="1" ht="54.75" customHeight="1" thickBot="1">
      <c r="A1" s="1" t="s">
        <v>405</v>
      </c>
      <c r="B1" s="1" t="s">
        <v>20</v>
      </c>
      <c r="C1" s="153" t="s">
        <v>401</v>
      </c>
      <c r="D1" s="153" t="s">
        <v>413</v>
      </c>
      <c r="E1" s="153"/>
    </row>
    <row r="2" spans="1:5" s="39" customFormat="1" ht="12.75" customHeight="1">
      <c r="A2" s="155" t="s">
        <v>21</v>
      </c>
      <c r="B2" s="6"/>
      <c r="C2" s="156"/>
      <c r="D2" s="156"/>
      <c r="E2" s="157"/>
    </row>
    <row r="3" spans="1:4" ht="12.75" customHeight="1">
      <c r="A3" s="158"/>
      <c r="B3" s="159" t="s">
        <v>27</v>
      </c>
      <c r="C3" s="197">
        <v>7000</v>
      </c>
      <c r="D3" s="86"/>
    </row>
    <row r="4" spans="1:4" ht="12.75" customHeight="1" thickBot="1">
      <c r="A4" s="162"/>
      <c r="B4" s="162"/>
      <c r="C4" s="199"/>
      <c r="D4" s="164"/>
    </row>
    <row r="5" spans="1:4" s="168" customFormat="1" ht="12.75" customHeight="1" thickBot="1">
      <c r="A5" s="165" t="s">
        <v>22</v>
      </c>
      <c r="B5" s="166"/>
      <c r="C5" s="605">
        <f>SUM(C3:C4)</f>
        <v>7000</v>
      </c>
      <c r="D5" s="166"/>
    </row>
    <row r="6" spans="1:4" ht="12.75" customHeight="1">
      <c r="A6" s="169" t="s">
        <v>23</v>
      </c>
      <c r="B6" s="170"/>
      <c r="C6" s="202"/>
      <c r="D6" s="172"/>
    </row>
    <row r="7" spans="1:4" ht="12.75" customHeight="1">
      <c r="A7" s="159" t="s">
        <v>28</v>
      </c>
      <c r="B7" s="173"/>
      <c r="C7" s="204"/>
      <c r="D7" s="160"/>
    </row>
    <row r="8" spans="1:4" ht="12.75" customHeight="1">
      <c r="A8" s="175"/>
      <c r="B8" s="159" t="s">
        <v>411</v>
      </c>
      <c r="C8" s="197">
        <v>1000</v>
      </c>
      <c r="D8" s="176"/>
    </row>
    <row r="9" spans="1:4" ht="12.75" customHeight="1">
      <c r="A9" s="175"/>
      <c r="B9" s="159"/>
      <c r="C9" s="197"/>
      <c r="D9" s="176"/>
    </row>
    <row r="10" spans="1:4" ht="12.75" customHeight="1">
      <c r="A10" s="177" t="s">
        <v>577</v>
      </c>
      <c r="B10" s="159"/>
      <c r="C10" s="197"/>
      <c r="D10" s="176"/>
    </row>
    <row r="11" spans="1:4" ht="12.75" customHeight="1">
      <c r="A11" s="158"/>
      <c r="B11" s="159" t="s">
        <v>508</v>
      </c>
      <c r="C11" s="197">
        <v>1000</v>
      </c>
      <c r="D11" s="178"/>
    </row>
    <row r="12" spans="1:4" s="180" customFormat="1" ht="12.75" customHeight="1">
      <c r="A12" s="158"/>
      <c r="B12" s="159" t="s">
        <v>29</v>
      </c>
      <c r="C12" s="197">
        <v>5000</v>
      </c>
      <c r="D12" s="179" t="s">
        <v>24</v>
      </c>
    </row>
    <row r="13" spans="1:4" ht="12.75" customHeight="1" thickBot="1">
      <c r="A13" s="162"/>
      <c r="B13" s="181"/>
      <c r="C13" s="199"/>
      <c r="D13" s="182"/>
    </row>
    <row r="14" spans="1:4" s="168" customFormat="1" ht="12.75" customHeight="1" thickBot="1">
      <c r="A14" s="165" t="s">
        <v>25</v>
      </c>
      <c r="B14" s="183"/>
      <c r="C14" s="605">
        <f>SUM(C6:C13)</f>
        <v>7000</v>
      </c>
      <c r="D14" s="184" t="s">
        <v>26</v>
      </c>
    </row>
    <row r="15" spans="3:4" ht="12.75">
      <c r="C15" s="186"/>
      <c r="D15" s="187"/>
    </row>
    <row r="16" spans="3:4" ht="12.75">
      <c r="C16" s="186"/>
      <c r="D16" s="187"/>
    </row>
    <row r="17" spans="3:4" ht="12.75">
      <c r="C17" s="186"/>
      <c r="D17" s="187"/>
    </row>
    <row r="18" spans="3:4" ht="12.75">
      <c r="C18" s="186"/>
      <c r="D18" s="187"/>
    </row>
    <row r="19" spans="3:4" ht="12.75">
      <c r="C19" s="186"/>
      <c r="D19" s="187"/>
    </row>
    <row r="20" spans="3:4" ht="12.75">
      <c r="C20" s="186"/>
      <c r="D20" s="187"/>
    </row>
    <row r="21" spans="3:4" ht="12.75">
      <c r="C21" s="186"/>
      <c r="D21" s="187"/>
    </row>
    <row r="22" spans="3:4" ht="12.75">
      <c r="C22" s="186"/>
      <c r="D22" s="187"/>
    </row>
    <row r="23" ht="12.75">
      <c r="D23" s="187"/>
    </row>
    <row r="24" ht="12.75">
      <c r="D24" s="187"/>
    </row>
    <row r="25" ht="12.75">
      <c r="D25" s="187"/>
    </row>
    <row r="26" ht="12.75">
      <c r="D26" s="187"/>
    </row>
    <row r="27" ht="12.75">
      <c r="D27" s="187"/>
    </row>
    <row r="28" ht="12.75">
      <c r="D28" s="187"/>
    </row>
    <row r="29" ht="12.75">
      <c r="D29" s="187"/>
    </row>
    <row r="30" ht="12.75">
      <c r="D30" s="187"/>
    </row>
    <row r="31" ht="12.75">
      <c r="D31" s="187"/>
    </row>
    <row r="32" ht="12.75">
      <c r="D32" s="187"/>
    </row>
    <row r="33" ht="12.75">
      <c r="D33" s="187"/>
    </row>
    <row r="34" ht="12.75">
      <c r="D34" s="187"/>
    </row>
    <row r="35" ht="12.75">
      <c r="D35" s="187"/>
    </row>
    <row r="36" ht="12.75">
      <c r="D36" s="187"/>
    </row>
    <row r="37" ht="12.75">
      <c r="D37" s="187"/>
    </row>
    <row r="38" ht="12.75">
      <c r="D38" s="187"/>
    </row>
    <row r="39" ht="12.75">
      <c r="D39" s="187"/>
    </row>
    <row r="40" ht="12.75">
      <c r="D40" s="187"/>
    </row>
    <row r="41" ht="12.75">
      <c r="D41" s="187"/>
    </row>
    <row r="42" ht="12.75">
      <c r="D42" s="187"/>
    </row>
    <row r="43" ht="12.75">
      <c r="D43" s="187"/>
    </row>
    <row r="44" ht="12.75">
      <c r="D44" s="187"/>
    </row>
    <row r="45" ht="12.75">
      <c r="D45" s="187"/>
    </row>
    <row r="46" ht="12.75">
      <c r="D46" s="187"/>
    </row>
    <row r="47" ht="12.75">
      <c r="D47" s="187"/>
    </row>
    <row r="48" ht="12.75">
      <c r="D48" s="187"/>
    </row>
    <row r="49" ht="12.75">
      <c r="D49" s="187"/>
    </row>
    <row r="50" ht="12.75">
      <c r="D50" s="187"/>
    </row>
  </sheetData>
  <printOptions/>
  <pageMargins left="1.48" right="0.75" top="1.25" bottom="1" header="0.4921259845" footer="0.4921259845"/>
  <pageSetup firstPageNumber="7" useFirstPageNumber="1" horizontalDpi="600" verticalDpi="600" orientation="landscape" paperSize="9" r:id="rId1"/>
  <headerFooter alignWithMargins="0">
    <oddHeader>&amp;Lv Kč&amp;C&amp;"Arial,Tučné"&amp;11Fond rozvoje bydlení - povodňový&amp;R&amp;"Arial,Tučné"Část A - příloha č. 5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K11"/>
  <sheetViews>
    <sheetView workbookViewId="0" topLeftCell="A1">
      <selection activeCell="A14" sqref="A14"/>
    </sheetView>
  </sheetViews>
  <sheetFormatPr defaultColWidth="9.140625" defaultRowHeight="12.75" outlineLevelCol="1"/>
  <cols>
    <col min="1" max="1" width="26.57421875" style="14" customWidth="1"/>
    <col min="2" max="2" width="5.7109375" style="14" hidden="1" customWidth="1" outlineLevel="1"/>
    <col min="3" max="3" width="12.28125" style="36" hidden="1" customWidth="1"/>
    <col min="4" max="5" width="12.28125" style="36" hidden="1" customWidth="1" outlineLevel="1"/>
    <col min="6" max="6" width="12.28125" style="36" hidden="1" customWidth="1" collapsed="1"/>
    <col min="7" max="9" width="12.28125" style="36" hidden="1" customWidth="1"/>
    <col min="10" max="10" width="15.421875" style="36" customWidth="1"/>
    <col min="11" max="11" width="48.00390625" style="14" customWidth="1"/>
    <col min="12" max="16384" width="9.140625" style="14" customWidth="1"/>
  </cols>
  <sheetData>
    <row r="1" spans="1:11" s="263" customFormat="1" ht="53.25" customHeight="1" thickBot="1">
      <c r="A1" s="13" t="s">
        <v>504</v>
      </c>
      <c r="B1" s="13" t="s">
        <v>505</v>
      </c>
      <c r="C1" s="13" t="s">
        <v>506</v>
      </c>
      <c r="D1" s="139" t="str">
        <f>'[3]03-OKR'!D1</f>
        <v>Upravený rozpočet                                      k 15.9.2009</v>
      </c>
      <c r="E1" s="13" t="s">
        <v>461</v>
      </c>
      <c r="F1" s="139" t="s">
        <v>0</v>
      </c>
      <c r="G1" s="1" t="s">
        <v>1</v>
      </c>
      <c r="H1" s="13" t="s">
        <v>2</v>
      </c>
      <c r="I1" s="13" t="s">
        <v>3</v>
      </c>
      <c r="J1" s="13" t="s">
        <v>400</v>
      </c>
      <c r="K1" s="13" t="s">
        <v>413</v>
      </c>
    </row>
    <row r="2" spans="1:11" ht="40.5" customHeight="1">
      <c r="A2" s="140" t="s">
        <v>4</v>
      </c>
      <c r="B2" s="54" t="s">
        <v>5</v>
      </c>
      <c r="C2" s="141">
        <v>23165</v>
      </c>
      <c r="D2" s="41">
        <f>C2+155000</f>
        <v>178165</v>
      </c>
      <c r="E2" s="142">
        <v>2731355</v>
      </c>
      <c r="F2" s="42">
        <v>26051</v>
      </c>
      <c r="G2" s="143">
        <v>22186</v>
      </c>
      <c r="H2" s="141">
        <v>23320</v>
      </c>
      <c r="I2" s="141">
        <v>23165</v>
      </c>
      <c r="J2" s="142">
        <v>23165000</v>
      </c>
      <c r="K2" s="144"/>
    </row>
    <row r="3" spans="1:11" ht="40.5" customHeight="1">
      <c r="A3" s="145" t="s">
        <v>6</v>
      </c>
      <c r="B3" s="40" t="s">
        <v>7</v>
      </c>
      <c r="C3" s="141">
        <v>90000</v>
      </c>
      <c r="D3" s="38">
        <f>C3+2000000+2701000</f>
        <v>4791000</v>
      </c>
      <c r="E3" s="142">
        <v>2410000</v>
      </c>
      <c r="F3" s="22">
        <v>98643</v>
      </c>
      <c r="G3" s="143">
        <v>83643</v>
      </c>
      <c r="H3" s="141">
        <v>97247</v>
      </c>
      <c r="I3" s="141">
        <v>90000</v>
      </c>
      <c r="J3" s="142">
        <v>90000000</v>
      </c>
      <c r="K3" s="144"/>
    </row>
    <row r="4" spans="1:11" ht="40.5" customHeight="1">
      <c r="A4" s="145" t="s">
        <v>8</v>
      </c>
      <c r="B4" s="40" t="s">
        <v>9</v>
      </c>
      <c r="C4" s="141">
        <v>4200</v>
      </c>
      <c r="D4" s="38">
        <f>C4+250000</f>
        <v>254200</v>
      </c>
      <c r="E4" s="142"/>
      <c r="F4" s="22">
        <v>4450</v>
      </c>
      <c r="G4" s="143">
        <v>3750</v>
      </c>
      <c r="H4" s="141">
        <v>4370</v>
      </c>
      <c r="I4" s="141">
        <v>4200</v>
      </c>
      <c r="J4" s="142">
        <v>4200000</v>
      </c>
      <c r="K4" s="146"/>
    </row>
    <row r="5" spans="1:11" ht="40.5" customHeight="1">
      <c r="A5" s="145" t="s">
        <v>10</v>
      </c>
      <c r="B5" s="40" t="s">
        <v>11</v>
      </c>
      <c r="C5" s="141">
        <v>35000</v>
      </c>
      <c r="D5" s="38">
        <f>C5+745000+1950000+489000</f>
        <v>3219000</v>
      </c>
      <c r="E5" s="142"/>
      <c r="F5" s="22">
        <v>38720</v>
      </c>
      <c r="G5" s="143">
        <v>32880</v>
      </c>
      <c r="H5" s="141">
        <v>35732</v>
      </c>
      <c r="I5" s="141">
        <v>35000</v>
      </c>
      <c r="J5" s="142">
        <v>35000000</v>
      </c>
      <c r="K5" s="146"/>
    </row>
    <row r="6" spans="1:11" ht="40.5" customHeight="1">
      <c r="A6" s="145" t="s">
        <v>12</v>
      </c>
      <c r="B6" s="40" t="s">
        <v>13</v>
      </c>
      <c r="C6" s="141">
        <v>17744</v>
      </c>
      <c r="D6" s="38">
        <f>C6+625000+50000+625000+161000</f>
        <v>1478744</v>
      </c>
      <c r="E6" s="142">
        <v>625000</v>
      </c>
      <c r="F6" s="22">
        <v>19830</v>
      </c>
      <c r="G6" s="143">
        <v>16866</v>
      </c>
      <c r="H6" s="141">
        <v>17744</v>
      </c>
      <c r="I6" s="141">
        <v>17744</v>
      </c>
      <c r="J6" s="142">
        <v>17744000</v>
      </c>
      <c r="K6" s="146" t="s">
        <v>575</v>
      </c>
    </row>
    <row r="7" spans="1:11" ht="40.5" customHeight="1">
      <c r="A7" s="145" t="s">
        <v>14</v>
      </c>
      <c r="B7" s="40" t="s">
        <v>15</v>
      </c>
      <c r="C7" s="141">
        <v>3500</v>
      </c>
      <c r="D7" s="38">
        <f>C7+396000</f>
        <v>399500</v>
      </c>
      <c r="E7" s="142"/>
      <c r="F7" s="22">
        <v>3896</v>
      </c>
      <c r="G7" s="143">
        <v>3312</v>
      </c>
      <c r="H7" s="141">
        <v>3896</v>
      </c>
      <c r="I7" s="141">
        <v>3500</v>
      </c>
      <c r="J7" s="142">
        <v>3500000</v>
      </c>
      <c r="K7" s="146"/>
    </row>
    <row r="8" spans="1:11" ht="40.5" customHeight="1" thickBot="1">
      <c r="A8" s="145" t="s">
        <v>16</v>
      </c>
      <c r="B8" s="40" t="s">
        <v>17</v>
      </c>
      <c r="C8" s="141">
        <v>0</v>
      </c>
      <c r="D8" s="38">
        <f>C8+2400+54180+852132+7936+27520</f>
        <v>944168</v>
      </c>
      <c r="E8" s="142">
        <v>88380</v>
      </c>
      <c r="F8" s="22">
        <v>1033</v>
      </c>
      <c r="G8" s="143">
        <v>1033</v>
      </c>
      <c r="H8" s="141">
        <v>0</v>
      </c>
      <c r="I8" s="141">
        <v>0</v>
      </c>
      <c r="J8" s="142">
        <v>0</v>
      </c>
      <c r="K8" s="146" t="s">
        <v>18</v>
      </c>
    </row>
    <row r="9" spans="1:11" s="152" customFormat="1" ht="40.5" customHeight="1" thickBot="1">
      <c r="A9" s="147" t="s">
        <v>19</v>
      </c>
      <c r="B9" s="148"/>
      <c r="C9" s="149">
        <f aca="true" t="shared" si="0" ref="C9:J9">SUM(C2:C8)</f>
        <v>173609</v>
      </c>
      <c r="D9" s="150">
        <f t="shared" si="0"/>
        <v>11264777</v>
      </c>
      <c r="E9" s="150">
        <f t="shared" si="0"/>
        <v>5854735</v>
      </c>
      <c r="F9" s="149">
        <f t="shared" si="0"/>
        <v>192623</v>
      </c>
      <c r="G9" s="149">
        <f t="shared" si="0"/>
        <v>163670</v>
      </c>
      <c r="H9" s="149">
        <f t="shared" si="0"/>
        <v>182309</v>
      </c>
      <c r="I9" s="149">
        <f t="shared" si="0"/>
        <v>173609</v>
      </c>
      <c r="J9" s="150">
        <f t="shared" si="0"/>
        <v>173609000</v>
      </c>
      <c r="K9" s="151"/>
    </row>
    <row r="10" spans="1:2" ht="59.25" customHeight="1">
      <c r="A10" s="44"/>
      <c r="B10" s="44"/>
    </row>
    <row r="11" ht="19.5" customHeight="1">
      <c r="D11" s="36" t="s">
        <v>409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printOptions/>
  <pageMargins left="2.66" right="0.75" top="1.38" bottom="1" header="0.75" footer="0.4921259845"/>
  <pageSetup firstPageNumber="8" useFirstPageNumber="1" horizontalDpi="600" verticalDpi="600" orientation="landscape" paperSize="9" scale="90" r:id="rId1"/>
  <headerFooter alignWithMargins="0">
    <oddHeader>&amp;Lv Kč&amp;C&amp;"Arial,Tučné"&amp;11Sumář rozpočtu příspěvkových organizací v roce 2010
provozní část - individuální příslib&amp;R&amp;"Arial,Tučné"Část A - příloha č. 6 a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IV44"/>
  <sheetViews>
    <sheetView workbookViewId="0" topLeftCell="A19">
      <selection activeCell="J2" sqref="J2"/>
    </sheetView>
  </sheetViews>
  <sheetFormatPr defaultColWidth="9.140625" defaultRowHeight="12.75" outlineLevelCol="1"/>
  <cols>
    <col min="1" max="1" width="16.00390625" style="21" customWidth="1"/>
    <col min="2" max="2" width="44.8515625" style="21" customWidth="1"/>
    <col min="3" max="3" width="10.00390625" style="34" hidden="1" customWidth="1"/>
    <col min="4" max="5" width="13.00390625" style="34" hidden="1" customWidth="1" outlineLevel="1"/>
    <col min="6" max="6" width="10.28125" style="34" hidden="1" customWidth="1" collapsed="1"/>
    <col min="7" max="7" width="9.57421875" style="34" hidden="1" customWidth="1"/>
    <col min="8" max="8" width="9.7109375" style="34" hidden="1" customWidth="1"/>
    <col min="9" max="9" width="8.7109375" style="34" hidden="1" customWidth="1"/>
    <col min="10" max="10" width="17.57421875" style="34" customWidth="1"/>
    <col min="11" max="16384" width="9.140625" style="21" customWidth="1"/>
  </cols>
  <sheetData>
    <row r="1" spans="1:256" s="18" customFormat="1" ht="54" customHeight="1">
      <c r="A1" s="120" t="s">
        <v>459</v>
      </c>
      <c r="B1" s="120" t="s">
        <v>406</v>
      </c>
      <c r="C1" s="120" t="s">
        <v>460</v>
      </c>
      <c r="D1" s="121" t="str">
        <f>'[2]03-OKR'!D1</f>
        <v>Upravený rozpočet                                      k 21.7.2009</v>
      </c>
      <c r="E1" s="120" t="s">
        <v>461</v>
      </c>
      <c r="F1" s="122" t="s">
        <v>462</v>
      </c>
      <c r="G1" s="120" t="s">
        <v>463</v>
      </c>
      <c r="H1" s="123" t="s">
        <v>464</v>
      </c>
      <c r="I1" s="123" t="s">
        <v>465</v>
      </c>
      <c r="J1" s="123" t="s">
        <v>399</v>
      </c>
      <c r="K1" s="33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10" ht="19.5" customHeight="1">
      <c r="A2" s="29">
        <v>1290</v>
      </c>
      <c r="B2" s="18" t="s">
        <v>466</v>
      </c>
      <c r="C2" s="23">
        <v>2058</v>
      </c>
      <c r="D2" s="124">
        <f>C2</f>
        <v>2058</v>
      </c>
      <c r="E2" s="124"/>
      <c r="F2" s="20">
        <v>2058</v>
      </c>
      <c r="G2" s="125">
        <v>1720</v>
      </c>
      <c r="H2" s="16">
        <v>2150</v>
      </c>
      <c r="I2" s="16">
        <v>2150</v>
      </c>
      <c r="J2" s="583">
        <v>2150000</v>
      </c>
    </row>
    <row r="3" spans="1:10" ht="19.5" customHeight="1">
      <c r="A3" s="29">
        <v>1300</v>
      </c>
      <c r="B3" s="18" t="s">
        <v>467</v>
      </c>
      <c r="C3" s="23">
        <v>1180</v>
      </c>
      <c r="D3" s="124">
        <f>C3-470000</f>
        <v>-468820</v>
      </c>
      <c r="E3" s="124"/>
      <c r="F3" s="20">
        <v>710</v>
      </c>
      <c r="G3" s="125">
        <v>670</v>
      </c>
      <c r="H3" s="16">
        <v>815</v>
      </c>
      <c r="I3" s="16">
        <v>815</v>
      </c>
      <c r="J3" s="583">
        <v>815000</v>
      </c>
    </row>
    <row r="4" spans="1:10" ht="19.5" customHeight="1">
      <c r="A4" s="29">
        <v>1310</v>
      </c>
      <c r="B4" s="18" t="s">
        <v>468</v>
      </c>
      <c r="C4" s="23">
        <v>2683</v>
      </c>
      <c r="D4" s="124">
        <f aca="true" t="shared" si="0" ref="D4:D10">C4</f>
        <v>2683</v>
      </c>
      <c r="E4" s="124"/>
      <c r="F4" s="20">
        <v>2683</v>
      </c>
      <c r="G4" s="125">
        <v>2240</v>
      </c>
      <c r="H4" s="16">
        <v>2629</v>
      </c>
      <c r="I4" s="16">
        <v>2629</v>
      </c>
      <c r="J4" s="583">
        <v>2629000</v>
      </c>
    </row>
    <row r="5" spans="1:10" ht="19.5" customHeight="1">
      <c r="A5" s="29">
        <v>1440</v>
      </c>
      <c r="B5" s="18" t="s">
        <v>469</v>
      </c>
      <c r="C5" s="23">
        <v>1677</v>
      </c>
      <c r="D5" s="124">
        <f t="shared" si="0"/>
        <v>1677</v>
      </c>
      <c r="E5" s="124"/>
      <c r="F5" s="20">
        <v>1677</v>
      </c>
      <c r="G5" s="125">
        <v>1400</v>
      </c>
      <c r="H5" s="16">
        <v>2006</v>
      </c>
      <c r="I5" s="16">
        <v>2006</v>
      </c>
      <c r="J5" s="583">
        <v>2006000</v>
      </c>
    </row>
    <row r="6" spans="1:10" ht="19.5" customHeight="1">
      <c r="A6" s="29">
        <v>1450</v>
      </c>
      <c r="B6" s="18" t="s">
        <v>470</v>
      </c>
      <c r="C6" s="23">
        <v>1322</v>
      </c>
      <c r="D6" s="124">
        <f t="shared" si="0"/>
        <v>1322</v>
      </c>
      <c r="E6" s="124"/>
      <c r="F6" s="20">
        <v>1322</v>
      </c>
      <c r="G6" s="125">
        <v>1239</v>
      </c>
      <c r="H6" s="16">
        <v>1141</v>
      </c>
      <c r="I6" s="16">
        <v>1141</v>
      </c>
      <c r="J6" s="583">
        <v>1141000</v>
      </c>
    </row>
    <row r="7" spans="1:10" ht="19.5" customHeight="1">
      <c r="A7" s="126">
        <v>1460</v>
      </c>
      <c r="B7" s="18" t="s">
        <v>471</v>
      </c>
      <c r="C7" s="23">
        <v>3947</v>
      </c>
      <c r="D7" s="124">
        <f t="shared" si="0"/>
        <v>3947</v>
      </c>
      <c r="E7" s="124"/>
      <c r="F7" s="20">
        <v>3947</v>
      </c>
      <c r="G7" s="125">
        <v>3290</v>
      </c>
      <c r="H7" s="16">
        <v>3513</v>
      </c>
      <c r="I7" s="16">
        <v>3513</v>
      </c>
      <c r="J7" s="583">
        <v>3513000</v>
      </c>
    </row>
    <row r="8" spans="1:10" ht="19.5" customHeight="1">
      <c r="A8" s="29">
        <v>1480</v>
      </c>
      <c r="B8" s="18" t="s">
        <v>472</v>
      </c>
      <c r="C8" s="23">
        <v>4047</v>
      </c>
      <c r="D8" s="124">
        <f t="shared" si="0"/>
        <v>4047</v>
      </c>
      <c r="E8" s="124"/>
      <c r="F8" s="20">
        <v>4047</v>
      </c>
      <c r="G8" s="127">
        <v>3668</v>
      </c>
      <c r="H8" s="16">
        <v>2892</v>
      </c>
      <c r="I8" s="16">
        <v>2892</v>
      </c>
      <c r="J8" s="583">
        <v>2892000</v>
      </c>
    </row>
    <row r="9" spans="1:10" ht="19.5" customHeight="1">
      <c r="A9" s="29">
        <v>1500</v>
      </c>
      <c r="B9" s="18" t="s">
        <v>473</v>
      </c>
      <c r="C9" s="23">
        <v>3104</v>
      </c>
      <c r="D9" s="124">
        <f t="shared" si="0"/>
        <v>3104</v>
      </c>
      <c r="E9" s="124"/>
      <c r="F9" s="20">
        <v>2938</v>
      </c>
      <c r="G9" s="125">
        <v>2732</v>
      </c>
      <c r="H9" s="16">
        <v>2567</v>
      </c>
      <c r="I9" s="16">
        <v>2567</v>
      </c>
      <c r="J9" s="583">
        <v>2567000</v>
      </c>
    </row>
    <row r="10" spans="1:10" ht="19.5" customHeight="1">
      <c r="A10" s="29">
        <v>1520</v>
      </c>
      <c r="B10" s="18" t="s">
        <v>474</v>
      </c>
      <c r="C10" s="23">
        <v>3518</v>
      </c>
      <c r="D10" s="124">
        <f t="shared" si="0"/>
        <v>3518</v>
      </c>
      <c r="E10" s="124"/>
      <c r="F10" s="20">
        <v>3518</v>
      </c>
      <c r="G10" s="125">
        <v>2930</v>
      </c>
      <c r="H10" s="16">
        <v>3771</v>
      </c>
      <c r="I10" s="16">
        <v>3771</v>
      </c>
      <c r="J10" s="583">
        <v>3771000</v>
      </c>
    </row>
    <row r="11" spans="1:10" ht="19.5" customHeight="1">
      <c r="A11" s="29">
        <v>1530</v>
      </c>
      <c r="B11" s="18" t="s">
        <v>475</v>
      </c>
      <c r="C11" s="23">
        <v>1510</v>
      </c>
      <c r="D11" s="124">
        <f>C11-150000</f>
        <v>-148490</v>
      </c>
      <c r="E11" s="124"/>
      <c r="F11" s="20">
        <v>1360</v>
      </c>
      <c r="G11" s="125">
        <v>1184</v>
      </c>
      <c r="H11" s="16">
        <v>1551</v>
      </c>
      <c r="I11" s="16">
        <v>1551</v>
      </c>
      <c r="J11" s="583">
        <v>1551000</v>
      </c>
    </row>
    <row r="12" spans="1:10" ht="19.5" customHeight="1">
      <c r="A12" s="29">
        <v>1540</v>
      </c>
      <c r="B12" s="18" t="s">
        <v>476</v>
      </c>
      <c r="C12" s="23">
        <v>2476</v>
      </c>
      <c r="D12" s="124">
        <f>C12</f>
        <v>2476</v>
      </c>
      <c r="E12" s="124"/>
      <c r="F12" s="20">
        <v>2476</v>
      </c>
      <c r="G12" s="125">
        <v>2060</v>
      </c>
      <c r="H12" s="16">
        <v>2374</v>
      </c>
      <c r="I12" s="16">
        <v>2374</v>
      </c>
      <c r="J12" s="583">
        <v>2374000</v>
      </c>
    </row>
    <row r="13" spans="1:10" ht="19.5" customHeight="1">
      <c r="A13" s="29">
        <v>1550</v>
      </c>
      <c r="B13" s="18" t="s">
        <v>477</v>
      </c>
      <c r="C13" s="23">
        <v>4136</v>
      </c>
      <c r="D13" s="124">
        <f>C13</f>
        <v>4136</v>
      </c>
      <c r="E13" s="124"/>
      <c r="F13" s="20">
        <v>4136</v>
      </c>
      <c r="G13" s="125">
        <v>3450</v>
      </c>
      <c r="H13" s="16">
        <v>3018</v>
      </c>
      <c r="I13" s="16">
        <v>3018</v>
      </c>
      <c r="J13" s="583">
        <v>3018000</v>
      </c>
    </row>
    <row r="14" spans="1:10" ht="25.5" customHeight="1">
      <c r="A14" s="697" t="s">
        <v>478</v>
      </c>
      <c r="B14" s="698"/>
      <c r="C14" s="128">
        <f aca="true" t="shared" si="1" ref="C14:J14">SUM(C2:C13)</f>
        <v>31658</v>
      </c>
      <c r="D14" s="129">
        <f t="shared" si="1"/>
        <v>-588342</v>
      </c>
      <c r="E14" s="129">
        <f t="shared" si="1"/>
        <v>0</v>
      </c>
      <c r="F14" s="128">
        <f t="shared" si="1"/>
        <v>30872</v>
      </c>
      <c r="G14" s="128">
        <f t="shared" si="1"/>
        <v>26583</v>
      </c>
      <c r="H14" s="128">
        <f t="shared" si="1"/>
        <v>28427</v>
      </c>
      <c r="I14" s="128">
        <f t="shared" si="1"/>
        <v>28427</v>
      </c>
      <c r="J14" s="129">
        <f t="shared" si="1"/>
        <v>28427000</v>
      </c>
    </row>
    <row r="15" spans="1:10" ht="19.5" customHeight="1">
      <c r="A15" s="29">
        <v>1200</v>
      </c>
      <c r="B15" s="18" t="s">
        <v>479</v>
      </c>
      <c r="C15" s="19">
        <v>7420</v>
      </c>
      <c r="D15" s="130">
        <f aca="true" t="shared" si="2" ref="D15:D28">C15</f>
        <v>7420</v>
      </c>
      <c r="E15" s="130">
        <v>838043.58</v>
      </c>
      <c r="F15" s="20">
        <v>8258</v>
      </c>
      <c r="G15" s="131">
        <v>6601</v>
      </c>
      <c r="H15" s="16">
        <v>11490</v>
      </c>
      <c r="I15" s="16">
        <v>11490</v>
      </c>
      <c r="J15" s="583">
        <v>11490000</v>
      </c>
    </row>
    <row r="16" spans="1:10" ht="19.5" customHeight="1">
      <c r="A16" s="29">
        <v>1210</v>
      </c>
      <c r="B16" s="18" t="s">
        <v>480</v>
      </c>
      <c r="C16" s="19">
        <v>5875</v>
      </c>
      <c r="D16" s="130">
        <f t="shared" si="2"/>
        <v>5875</v>
      </c>
      <c r="E16" s="130"/>
      <c r="F16" s="20">
        <v>5875</v>
      </c>
      <c r="G16" s="131">
        <v>5377</v>
      </c>
      <c r="H16" s="16">
        <v>5645</v>
      </c>
      <c r="I16" s="16">
        <v>5645</v>
      </c>
      <c r="J16" s="583">
        <v>5645000</v>
      </c>
    </row>
    <row r="17" spans="1:10" ht="19.5" customHeight="1">
      <c r="A17" s="29">
        <v>1220</v>
      </c>
      <c r="B17" s="18" t="s">
        <v>481</v>
      </c>
      <c r="C17" s="19">
        <v>4358</v>
      </c>
      <c r="D17" s="130">
        <f t="shared" si="2"/>
        <v>4358</v>
      </c>
      <c r="E17" s="130"/>
      <c r="F17" s="20">
        <v>4358</v>
      </c>
      <c r="G17" s="131">
        <v>3630</v>
      </c>
      <c r="H17" s="16">
        <v>4008</v>
      </c>
      <c r="I17" s="16">
        <v>4008</v>
      </c>
      <c r="J17" s="583">
        <v>4008000</v>
      </c>
    </row>
    <row r="18" spans="1:10" ht="19.5" customHeight="1">
      <c r="A18" s="29">
        <v>1230</v>
      </c>
      <c r="B18" s="18" t="s">
        <v>482</v>
      </c>
      <c r="C18" s="19">
        <v>7412</v>
      </c>
      <c r="D18" s="130">
        <f t="shared" si="2"/>
        <v>7412</v>
      </c>
      <c r="E18" s="130"/>
      <c r="F18" s="20">
        <v>7412</v>
      </c>
      <c r="G18" s="131">
        <v>6180</v>
      </c>
      <c r="H18" s="16">
        <v>7273</v>
      </c>
      <c r="I18" s="16">
        <v>7273</v>
      </c>
      <c r="J18" s="583">
        <v>7273000</v>
      </c>
    </row>
    <row r="19" spans="1:10" ht="19.5" customHeight="1">
      <c r="A19" s="29">
        <v>1240</v>
      </c>
      <c r="B19" s="18" t="s">
        <v>483</v>
      </c>
      <c r="C19" s="19">
        <v>3607</v>
      </c>
      <c r="D19" s="130">
        <f t="shared" si="2"/>
        <v>3607</v>
      </c>
      <c r="E19" s="130"/>
      <c r="F19" s="20">
        <v>3607</v>
      </c>
      <c r="G19" s="131">
        <v>3442</v>
      </c>
      <c r="H19" s="16">
        <v>3138</v>
      </c>
      <c r="I19" s="16">
        <v>3138</v>
      </c>
      <c r="J19" s="583">
        <v>3438000</v>
      </c>
    </row>
    <row r="20" spans="1:10" ht="19.5" customHeight="1">
      <c r="A20" s="29">
        <v>1250</v>
      </c>
      <c r="B20" s="18" t="s">
        <v>484</v>
      </c>
      <c r="C20" s="19">
        <v>8549</v>
      </c>
      <c r="D20" s="130">
        <f t="shared" si="2"/>
        <v>8549</v>
      </c>
      <c r="E20" s="130">
        <v>-214200</v>
      </c>
      <c r="F20" s="20">
        <v>8335</v>
      </c>
      <c r="G20" s="131">
        <v>7078</v>
      </c>
      <c r="H20" s="16">
        <v>6953</v>
      </c>
      <c r="I20" s="16">
        <v>6953</v>
      </c>
      <c r="J20" s="583">
        <v>6953000</v>
      </c>
    </row>
    <row r="21" spans="1:10" ht="19.5" customHeight="1">
      <c r="A21" s="29">
        <v>1260</v>
      </c>
      <c r="B21" s="18" t="s">
        <v>485</v>
      </c>
      <c r="C21" s="19">
        <v>3999</v>
      </c>
      <c r="D21" s="130">
        <f t="shared" si="2"/>
        <v>3999</v>
      </c>
      <c r="E21" s="130"/>
      <c r="F21" s="20">
        <v>3999</v>
      </c>
      <c r="G21" s="131">
        <v>3533</v>
      </c>
      <c r="H21" s="16">
        <v>4658</v>
      </c>
      <c r="I21" s="16">
        <v>4658</v>
      </c>
      <c r="J21" s="583">
        <v>4658000</v>
      </c>
    </row>
    <row r="22" spans="1:10" ht="19.5" customHeight="1">
      <c r="A22" s="29">
        <v>1270</v>
      </c>
      <c r="B22" s="18" t="s">
        <v>486</v>
      </c>
      <c r="C22" s="19">
        <v>4372</v>
      </c>
      <c r="D22" s="130">
        <f t="shared" si="2"/>
        <v>4372</v>
      </c>
      <c r="E22" s="130"/>
      <c r="F22" s="20">
        <v>4372</v>
      </c>
      <c r="G22" s="131">
        <v>3724</v>
      </c>
      <c r="H22" s="16">
        <v>4372</v>
      </c>
      <c r="I22" s="16">
        <v>4372</v>
      </c>
      <c r="J22" s="583">
        <v>4372000</v>
      </c>
    </row>
    <row r="23" spans="1:10" ht="19.5" customHeight="1">
      <c r="A23" s="29">
        <v>1280</v>
      </c>
      <c r="B23" s="18" t="s">
        <v>487</v>
      </c>
      <c r="C23" s="19">
        <v>11433</v>
      </c>
      <c r="D23" s="130">
        <f t="shared" si="2"/>
        <v>11433</v>
      </c>
      <c r="E23" s="130"/>
      <c r="F23" s="20">
        <v>11433</v>
      </c>
      <c r="G23" s="131">
        <v>9520</v>
      </c>
      <c r="H23" s="16">
        <v>10966</v>
      </c>
      <c r="I23" s="16">
        <v>10966</v>
      </c>
      <c r="J23" s="583">
        <v>10966000</v>
      </c>
    </row>
    <row r="24" spans="1:10" ht="19.5" customHeight="1">
      <c r="A24" s="29">
        <v>1320</v>
      </c>
      <c r="B24" s="18" t="s">
        <v>488</v>
      </c>
      <c r="C24" s="19">
        <v>7508</v>
      </c>
      <c r="D24" s="130">
        <f t="shared" si="2"/>
        <v>7508</v>
      </c>
      <c r="E24" s="130"/>
      <c r="F24" s="20">
        <v>7588</v>
      </c>
      <c r="G24" s="131">
        <v>7074</v>
      </c>
      <c r="H24" s="16">
        <v>7508</v>
      </c>
      <c r="I24" s="16">
        <v>7508</v>
      </c>
      <c r="J24" s="583">
        <v>7508000</v>
      </c>
    </row>
    <row r="25" spans="1:10" ht="19.5" customHeight="1">
      <c r="A25" s="29">
        <v>1330</v>
      </c>
      <c r="B25" s="18" t="s">
        <v>489</v>
      </c>
      <c r="C25" s="19">
        <v>9755</v>
      </c>
      <c r="D25" s="130">
        <f t="shared" si="2"/>
        <v>9755</v>
      </c>
      <c r="E25" s="130"/>
      <c r="F25" s="20">
        <v>9958</v>
      </c>
      <c r="G25" s="131">
        <v>8425</v>
      </c>
      <c r="H25" s="16">
        <v>9305</v>
      </c>
      <c r="I25" s="16">
        <v>9305</v>
      </c>
      <c r="J25" s="583">
        <v>9305000</v>
      </c>
    </row>
    <row r="26" spans="1:10" ht="19.5" customHeight="1">
      <c r="A26" s="29">
        <v>1340</v>
      </c>
      <c r="B26" s="18" t="s">
        <v>490</v>
      </c>
      <c r="C26" s="19">
        <v>10648</v>
      </c>
      <c r="D26" s="130">
        <f t="shared" si="2"/>
        <v>10648</v>
      </c>
      <c r="E26" s="130"/>
      <c r="F26" s="20">
        <v>10648</v>
      </c>
      <c r="G26" s="131">
        <v>8870</v>
      </c>
      <c r="H26" s="16">
        <v>10341</v>
      </c>
      <c r="I26" s="16">
        <v>10341</v>
      </c>
      <c r="J26" s="583">
        <v>10341000</v>
      </c>
    </row>
    <row r="27" spans="1:10" ht="19.5" customHeight="1">
      <c r="A27" s="29">
        <v>1350</v>
      </c>
      <c r="B27" s="18" t="s">
        <v>491</v>
      </c>
      <c r="C27" s="19">
        <v>6032</v>
      </c>
      <c r="D27" s="130">
        <f t="shared" si="2"/>
        <v>6032</v>
      </c>
      <c r="E27" s="130"/>
      <c r="F27" s="20">
        <v>6032</v>
      </c>
      <c r="G27" s="131">
        <v>5524</v>
      </c>
      <c r="H27" s="16">
        <v>5949</v>
      </c>
      <c r="I27" s="16">
        <v>5949</v>
      </c>
      <c r="J27" s="583">
        <v>5949000</v>
      </c>
    </row>
    <row r="28" spans="1:10" ht="19.5" customHeight="1">
      <c r="A28" s="29">
        <v>1360</v>
      </c>
      <c r="B28" s="18" t="s">
        <v>492</v>
      </c>
      <c r="C28" s="19">
        <v>2661</v>
      </c>
      <c r="D28" s="130">
        <f t="shared" si="2"/>
        <v>2661</v>
      </c>
      <c r="E28" s="130"/>
      <c r="F28" s="20">
        <v>2701</v>
      </c>
      <c r="G28" s="131">
        <v>2260</v>
      </c>
      <c r="H28" s="16">
        <v>3162</v>
      </c>
      <c r="I28" s="16">
        <v>3162</v>
      </c>
      <c r="J28" s="583">
        <v>3162000</v>
      </c>
    </row>
    <row r="29" spans="1:10" ht="19.5" customHeight="1">
      <c r="A29" s="29">
        <v>1370</v>
      </c>
      <c r="B29" s="18" t="s">
        <v>493</v>
      </c>
      <c r="C29" s="19">
        <v>3675</v>
      </c>
      <c r="D29" s="130">
        <f>C29+80000</f>
        <v>83675</v>
      </c>
      <c r="E29" s="130"/>
      <c r="F29" s="20">
        <v>3755</v>
      </c>
      <c r="G29" s="131">
        <v>3046</v>
      </c>
      <c r="H29" s="16">
        <v>3774</v>
      </c>
      <c r="I29" s="16">
        <v>3774</v>
      </c>
      <c r="J29" s="583">
        <v>3774000</v>
      </c>
    </row>
    <row r="30" spans="1:10" ht="19.5" customHeight="1">
      <c r="A30" s="29">
        <v>1380</v>
      </c>
      <c r="B30" s="18" t="s">
        <v>494</v>
      </c>
      <c r="C30" s="19">
        <v>4287</v>
      </c>
      <c r="D30" s="130">
        <f>C30</f>
        <v>4287</v>
      </c>
      <c r="E30" s="130"/>
      <c r="F30" s="20">
        <v>4287</v>
      </c>
      <c r="G30" s="131">
        <v>3770</v>
      </c>
      <c r="H30" s="16">
        <v>4085</v>
      </c>
      <c r="I30" s="16">
        <v>4085</v>
      </c>
      <c r="J30" s="583">
        <v>4085000</v>
      </c>
    </row>
    <row r="31" spans="1:10" ht="19.5" customHeight="1">
      <c r="A31" s="29">
        <v>1410</v>
      </c>
      <c r="B31" s="18" t="s">
        <v>495</v>
      </c>
      <c r="C31" s="19">
        <v>5202</v>
      </c>
      <c r="D31" s="130">
        <f>C31</f>
        <v>5202</v>
      </c>
      <c r="E31" s="130"/>
      <c r="F31" s="20">
        <v>5557</v>
      </c>
      <c r="G31" s="131">
        <v>5048</v>
      </c>
      <c r="H31" s="16">
        <v>6658</v>
      </c>
      <c r="I31" s="16">
        <v>6658</v>
      </c>
      <c r="J31" s="583">
        <v>6658000</v>
      </c>
    </row>
    <row r="32" spans="1:10" ht="19.5" customHeight="1">
      <c r="A32" s="29">
        <v>1420</v>
      </c>
      <c r="B32" s="18" t="s">
        <v>496</v>
      </c>
      <c r="C32" s="19">
        <v>4017</v>
      </c>
      <c r="D32" s="130">
        <f>C32</f>
        <v>4017</v>
      </c>
      <c r="E32" s="130"/>
      <c r="F32" s="20">
        <v>4017</v>
      </c>
      <c r="G32" s="131">
        <v>3350</v>
      </c>
      <c r="H32" s="16">
        <v>6509</v>
      </c>
      <c r="I32" s="16">
        <v>6509</v>
      </c>
      <c r="J32" s="583">
        <v>6509000</v>
      </c>
    </row>
    <row r="33" spans="1:10" ht="19.5" customHeight="1">
      <c r="A33" s="29">
        <v>1400</v>
      </c>
      <c r="B33" s="18" t="s">
        <v>497</v>
      </c>
      <c r="C33" s="23">
        <v>773</v>
      </c>
      <c r="D33" s="124">
        <f>C33</f>
        <v>773</v>
      </c>
      <c r="E33" s="124"/>
      <c r="F33" s="20">
        <v>773</v>
      </c>
      <c r="G33" s="131">
        <v>650</v>
      </c>
      <c r="H33" s="16">
        <v>779</v>
      </c>
      <c r="I33" s="16">
        <v>779</v>
      </c>
      <c r="J33" s="583">
        <v>779000</v>
      </c>
    </row>
    <row r="34" spans="1:10" ht="21.75" customHeight="1">
      <c r="A34" s="697" t="s">
        <v>507</v>
      </c>
      <c r="B34" s="698"/>
      <c r="C34" s="128">
        <f aca="true" t="shared" si="3" ref="C34:I34">SUM(C33:C33)</f>
        <v>773</v>
      </c>
      <c r="D34" s="128">
        <f t="shared" si="3"/>
        <v>773</v>
      </c>
      <c r="E34" s="128">
        <f t="shared" si="3"/>
        <v>0</v>
      </c>
      <c r="F34" s="128">
        <f t="shared" si="3"/>
        <v>773</v>
      </c>
      <c r="G34" s="128">
        <f t="shared" si="3"/>
        <v>650</v>
      </c>
      <c r="H34" s="128">
        <f t="shared" si="3"/>
        <v>779</v>
      </c>
      <c r="I34" s="128">
        <f t="shared" si="3"/>
        <v>779</v>
      </c>
      <c r="J34" s="129">
        <f>SUM(J15:J33)</f>
        <v>116873000</v>
      </c>
    </row>
    <row r="35" spans="1:10" ht="24.75" customHeight="1">
      <c r="A35" s="132" t="s">
        <v>498</v>
      </c>
      <c r="B35" s="133"/>
      <c r="C35" s="134" t="e">
        <f>C14+#REF!+C34</f>
        <v>#REF!</v>
      </c>
      <c r="D35" s="135" t="e">
        <f>D14+#REF!+D34</f>
        <v>#REF!</v>
      </c>
      <c r="E35" s="135" t="e">
        <f>E14+#REF!+E34</f>
        <v>#REF!</v>
      </c>
      <c r="F35" s="134" t="e">
        <f>F14+#REF!+F34</f>
        <v>#REF!</v>
      </c>
      <c r="G35" s="134" t="e">
        <f>G14+#REF!+G34</f>
        <v>#REF!</v>
      </c>
      <c r="H35" s="134" t="e">
        <f>H14+#REF!+H34</f>
        <v>#REF!</v>
      </c>
      <c r="I35" s="134" t="e">
        <f>I14+#REF!+I34</f>
        <v>#REF!</v>
      </c>
      <c r="J35" s="135">
        <f>J14+J34</f>
        <v>145300000</v>
      </c>
    </row>
    <row r="36" spans="1:7" ht="12.75" customHeight="1">
      <c r="A36" s="44"/>
      <c r="D36" s="51"/>
      <c r="E36" s="51"/>
      <c r="F36" s="51"/>
      <c r="G36" s="51"/>
    </row>
    <row r="37" spans="1:7" ht="12.75" customHeight="1">
      <c r="A37" s="21" t="s">
        <v>499</v>
      </c>
      <c r="D37" s="51"/>
      <c r="E37" s="51"/>
      <c r="F37" s="51"/>
      <c r="G37" s="51"/>
    </row>
    <row r="38" spans="1:10" ht="12.75">
      <c r="A38" s="136" t="s">
        <v>502</v>
      </c>
      <c r="C38" s="35"/>
      <c r="D38" s="35"/>
      <c r="E38" s="35"/>
      <c r="F38" s="35"/>
      <c r="G38" s="35"/>
      <c r="H38" s="35"/>
      <c r="I38" s="35"/>
      <c r="J38" s="35"/>
    </row>
    <row r="39" spans="1:10" s="136" customFormat="1" ht="12.75">
      <c r="A39" s="136" t="s">
        <v>503</v>
      </c>
      <c r="C39" s="137"/>
      <c r="D39" s="137"/>
      <c r="E39" s="137"/>
      <c r="F39" s="137"/>
      <c r="G39" s="137"/>
      <c r="H39" s="137"/>
      <c r="I39" s="137"/>
      <c r="J39" s="137"/>
    </row>
    <row r="40" spans="1:10" s="136" customFormat="1" ht="12.75">
      <c r="A40" s="136" t="s">
        <v>500</v>
      </c>
      <c r="C40" s="137"/>
      <c r="D40" s="137"/>
      <c r="E40" s="137"/>
      <c r="F40" s="137"/>
      <c r="G40" s="137"/>
      <c r="H40" s="137"/>
      <c r="I40" s="137"/>
      <c r="J40" s="137"/>
    </row>
    <row r="41" spans="1:10" s="136" customFormat="1" ht="12.75">
      <c r="A41" s="136" t="s">
        <v>501</v>
      </c>
      <c r="C41" s="138"/>
      <c r="D41" s="138"/>
      <c r="E41" s="138"/>
      <c r="F41" s="138"/>
      <c r="G41" s="138"/>
      <c r="H41" s="138"/>
      <c r="I41" s="138"/>
      <c r="J41" s="138"/>
    </row>
    <row r="43" spans="3:10" ht="11.25">
      <c r="C43" s="35"/>
      <c r="D43" s="35"/>
      <c r="E43" s="35"/>
      <c r="F43" s="35"/>
      <c r="G43" s="35"/>
      <c r="H43" s="35"/>
      <c r="I43" s="35"/>
      <c r="J43" s="35"/>
    </row>
    <row r="44" spans="3:10" ht="11.25">
      <c r="C44" s="35"/>
      <c r="D44" s="35"/>
      <c r="E44" s="35"/>
      <c r="F44" s="35"/>
      <c r="G44" s="35"/>
      <c r="H44" s="35"/>
      <c r="I44" s="35"/>
      <c r="J44" s="35"/>
    </row>
  </sheetData>
  <mergeCells count="2">
    <mergeCell ref="A14:B14"/>
    <mergeCell ref="A34:B34"/>
  </mergeCells>
  <printOptions/>
  <pageMargins left="1.5748031496062993" right="0.7874015748031497" top="1.1811023622047245" bottom="0.984251968503937" header="0.5118110236220472" footer="0.5118110236220472"/>
  <pageSetup firstPageNumber="9" useFirstPageNumber="1" horizontalDpi="600" verticalDpi="600" orientation="portrait" paperSize="9" scale="84" r:id="rId1"/>
  <headerFooter alignWithMargins="0">
    <oddHeader>&amp;Lv Kč&amp;C&amp;"Arial,Tučné"&amp;11Sumář rozpočtu příspěvkových organizací
(školské právní subjekty - individuální příslib)&amp;R&amp;"Arial,Tučné"Část A - příloha č. 6 b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krozd</dc:creator>
  <cp:keywords/>
  <dc:description/>
  <cp:lastModifiedBy>kotja</cp:lastModifiedBy>
  <cp:lastPrinted>2010-02-08T14:21:19Z</cp:lastPrinted>
  <dcterms:created xsi:type="dcterms:W3CDTF">2009-12-18T09:47:59Z</dcterms:created>
  <dcterms:modified xsi:type="dcterms:W3CDTF">2010-03-03T06:38:51Z</dcterms:modified>
  <cp:category/>
  <cp:version/>
  <cp:contentType/>
  <cp:contentStatus/>
</cp:coreProperties>
</file>